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5" yWindow="30" windowWidth="12810" windowHeight="9990" activeTab="0"/>
  </bookViews>
  <sheets>
    <sheet name="2010" sheetId="1" r:id="rId1"/>
  </sheets>
  <externalReferences>
    <externalReference r:id="rId4"/>
  </externalReferences>
  <definedNames>
    <definedName name="_xlfn.COUNTIFS" hidden="1">#NAME?</definedName>
    <definedName name="_xlnm.Print_Titles" localSheetId="0">'2010'!$1:$9</definedName>
  </definedNames>
  <calcPr fullCalcOnLoad="1"/>
</workbook>
</file>

<file path=xl/comments1.xml><?xml version="1.0" encoding="utf-8"?>
<comments xmlns="http://schemas.openxmlformats.org/spreadsheetml/2006/main">
  <authors>
    <author>JHON WILLIAM TABARES MORALES</author>
    <author>JTABARESM</author>
  </authors>
  <commentList>
    <comment ref="C60" authorId="0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G105" authorId="1">
      <text>
        <r>
          <rPr>
            <b/>
            <sz val="8"/>
            <rFont val="Tahoma"/>
            <family val="2"/>
          </rPr>
          <t>JTABARESM:</t>
        </r>
        <r>
          <rPr>
            <sz val="8"/>
            <rFont val="Tahoma"/>
            <family val="2"/>
          </rPr>
          <t xml:space="preserve">
Valor ajustado al inicialmente registrado de 36.45 % por 24.30 %.</t>
        </r>
      </text>
    </comment>
  </commentList>
</comments>
</file>

<file path=xl/sharedStrings.xml><?xml version="1.0" encoding="utf-8"?>
<sst xmlns="http://schemas.openxmlformats.org/spreadsheetml/2006/main" count="524" uniqueCount="300">
  <si>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</si>
  <si>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</si>
  <si>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</si>
  <si>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</si>
  <si>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</si>
  <si>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</si>
  <si>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</si>
  <si>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</si>
  <si>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</si>
  <si>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</si>
  <si>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</si>
  <si>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</si>
  <si>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</si>
  <si>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</si>
  <si>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</si>
  <si>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</si>
  <si>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</si>
  <si>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</si>
  <si>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</si>
  <si>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</si>
  <si>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</si>
  <si>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</si>
  <si>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</si>
  <si>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</si>
  <si>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</si>
  <si>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</si>
  <si>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</si>
  <si>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</si>
  <si>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</si>
  <si>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</si>
  <si>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</si>
  <si>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</si>
  <si>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</si>
  <si>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</si>
  <si>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</si>
  <si>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</si>
  <si>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</si>
  <si>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</si>
  <si>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</si>
  <si>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</si>
  <si>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</si>
  <si>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</si>
  <si>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</si>
  <si>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</si>
  <si>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</si>
  <si>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</si>
  <si>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</si>
  <si>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</si>
  <si>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</si>
  <si>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</si>
  <si>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</si>
  <si>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</si>
  <si>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</si>
  <si>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</si>
  <si>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</si>
  <si>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</si>
  <si>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</si>
  <si>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</si>
  <si>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</si>
  <si>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</si>
  <si>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</si>
  <si>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</si>
  <si>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</si>
  <si>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</si>
  <si>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</si>
  <si>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</si>
  <si>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</si>
  <si>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</si>
  <si>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</si>
  <si>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</si>
  <si>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</si>
  <si>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</si>
  <si>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</si>
  <si>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</si>
  <si>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</si>
  <si>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</si>
  <si>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</si>
  <si>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</si>
  <si>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</si>
  <si>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</si>
  <si>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</si>
  <si>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</si>
  <si>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</si>
  <si>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</si>
  <si>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</si>
  <si>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</si>
  <si>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</si>
  <si>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</si>
  <si>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</si>
  <si>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</si>
  <si>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</si>
  <si>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</si>
  <si>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</si>
  <si>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</si>
  <si>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</si>
  <si>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</si>
  <si>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</si>
  <si>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</si>
  <si>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</si>
  <si>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</si>
  <si>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</si>
  <si>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</si>
  <si>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</si>
  <si>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</si>
  <si>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</si>
  <si>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</si>
  <si>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</si>
  <si>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</si>
  <si>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</si>
  <si>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</si>
  <si>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</si>
  <si>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</si>
  <si>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</si>
  <si>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</si>
  <si>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</si>
  <si>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</si>
  <si>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</si>
  <si>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</si>
  <si>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</si>
  <si>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</si>
  <si>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</si>
  <si>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</si>
  <si>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</si>
  <si>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</si>
  <si>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</si>
  <si>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</si>
  <si>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</si>
  <si>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</si>
  <si>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</si>
  <si>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</si>
  <si>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</si>
  <si>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</si>
  <si>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</si>
  <si>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</si>
  <si>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</si>
  <si>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</si>
  <si>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</si>
  <si>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</si>
  <si>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</si>
  <si>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</si>
  <si>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</si>
  <si>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</si>
  <si>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</si>
  <si>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</si>
  <si>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</si>
  <si>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</si>
  <si>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</si>
  <si>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</si>
  <si>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</si>
  <si>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</si>
  <si>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</si>
  <si>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</si>
  <si>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</si>
  <si>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</si>
  <si>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</si>
  <si>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</si>
  <si>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</si>
  <si>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</si>
  <si>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</si>
  <si>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</si>
  <si>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</si>
  <si>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</si>
  <si>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</si>
  <si>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</si>
  <si>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</si>
  <si>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</si>
  <si>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</si>
  <si>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</si>
  <si>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</si>
  <si>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</si>
  <si>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</si>
  <si>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</si>
  <si>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</si>
  <si>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</si>
  <si>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</si>
  <si>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</si>
  <si>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</si>
  <si>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</si>
  <si>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</si>
  <si>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</si>
  <si>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</si>
  <si>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</si>
  <si>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</si>
  <si>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</si>
  <si>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</si>
  <si>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</si>
  <si>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</si>
  <si>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</si>
  <si>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</si>
  <si>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</si>
  <si>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</si>
  <si>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</si>
  <si>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</si>
  <si>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</si>
  <si>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</si>
  <si>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</si>
  <si>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</si>
  <si>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</si>
  <si>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</si>
  <si>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</si>
  <si>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</si>
  <si>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 de Servicios Públicos de Ebejico E.S.P</t>
  </si>
  <si>
    <t>Acueducto Mineros S.A</t>
  </si>
  <si>
    <t xml:space="preserve"> La Cimarrona E.S.P.  S.A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</si>
  <si>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</si>
  <si>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</si>
  <si>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</si>
  <si>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</si>
  <si>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 xml:space="preserve">Empresa de Servicios Públicos de Granada - ESPG  E.S.P. </t>
  </si>
  <si>
    <t xml:space="preserve">Empresa de Servicios Públicos de Guatapé </t>
  </si>
  <si>
    <t>EE. PP Medellín  E.S.P.</t>
  </si>
  <si>
    <t>Ingeniería Total S.A.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</si>
  <si>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</si>
  <si>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</si>
  <si>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</si>
  <si>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</si>
  <si>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</si>
  <si>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</si>
  <si>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</si>
  <si>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Corporación de Servicios Públicos de Belén - CORBELÉN</t>
  </si>
  <si>
    <t>Aguascol S.A E.S.P</t>
  </si>
  <si>
    <t>Unidad de Servicios Públicos Domiciliarios  de Peque</t>
  </si>
  <si>
    <t>Empresas Públicas Municipales de Puerto Nare E.S.P</t>
  </si>
  <si>
    <t>Empresa de Servicios Públicos Domiciliarios de  Sabanalarga S.A E.S.P</t>
  </si>
  <si>
    <t>Acueductos y Alcantarillados Sostenibles S.A.  E.S.P</t>
  </si>
  <si>
    <t xml:space="preserve">Asociación Junta Administradora Acueducto Comunitario Las Isazas 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</si>
  <si>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</si>
  <si>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</si>
  <si>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</si>
  <si>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Acueductos y Alcantarillados Sostenibles S.A.  E.S.P.</t>
  </si>
  <si>
    <t xml:space="preserve">Aguas del Norte Antioqueño S.A E.S.P                                       </t>
  </si>
  <si>
    <t>Ingenieria Total</t>
  </si>
  <si>
    <t>Municipio</t>
  </si>
  <si>
    <t>Empresas Públicas de Amaga</t>
  </si>
  <si>
    <t>PRESEA S.A.</t>
  </si>
  <si>
    <t>Unidad de Servicios Publicos Domiciliarios</t>
  </si>
  <si>
    <t>Empresa de Servicios Publicos</t>
  </si>
  <si>
    <t>Unidad de Servicios Públicos Domiciliarios</t>
  </si>
  <si>
    <t>Aguas de Uraba S.A.</t>
  </si>
  <si>
    <t>Aguascol S.A. E.S.P. - Sistema Pozo 8</t>
  </si>
  <si>
    <t>Conhydra S.A.</t>
  </si>
  <si>
    <t xml:space="preserve">Empresa de Servicios Públicos </t>
  </si>
  <si>
    <t>Unidad de Servicios Publicos Domiciliarios Bernardo Guerra</t>
  </si>
  <si>
    <t>Empresas Publicas Municipales</t>
  </si>
  <si>
    <t>Empresas Publicas de El Bagre</t>
  </si>
  <si>
    <t>COOGIAGUAS</t>
  </si>
  <si>
    <t>UAE de Servicos Publicos domiciliarios</t>
  </si>
  <si>
    <t>Empresa de Servicios Publicos Domiciliarios</t>
  </si>
  <si>
    <t>A.A.S. S.A.</t>
  </si>
  <si>
    <t>Unidad de Servicios Publicos</t>
  </si>
  <si>
    <t xml:space="preserve">EE. PP Medellín </t>
  </si>
  <si>
    <t xml:space="preserve">Municipio </t>
  </si>
  <si>
    <t>Conhydra S.A. Cabecera</t>
  </si>
  <si>
    <t>Conhydra S.A. Belen de Bajira</t>
  </si>
  <si>
    <t xml:space="preserve">Unidad de Servicios Públicos Domiciliarios de Nariño </t>
  </si>
  <si>
    <t>Sistemas Públicos S.A. E.S.P.</t>
  </si>
  <si>
    <t>Regionales de Occidente S.A. E.S.P.</t>
  </si>
  <si>
    <t>Empresa Pueblorriqueña de Acueducto</t>
  </si>
  <si>
    <t>Unidad de Servicios Publicos de Remedios</t>
  </si>
  <si>
    <t xml:space="preserve"> Agua Plan</t>
  </si>
  <si>
    <t>Aguas de Rionegro S.A.</t>
  </si>
  <si>
    <t>iIngenieria Total</t>
  </si>
  <si>
    <t>Oficina de Servicios Publicos</t>
  </si>
  <si>
    <t>Regional de Occidente S.A E.S.P</t>
  </si>
  <si>
    <t>Unidad de Servicios Publicos Domiciliarios - Sistema La Cristalina</t>
  </si>
  <si>
    <t xml:space="preserve"> Unidad de Servicios Publicos Domiciliarios - Sistema La Risaralda</t>
  </si>
  <si>
    <t>Sistemas Públicos   S.A. E.S.P.</t>
  </si>
  <si>
    <t>Direccion de Sistema Publico Domiciliario</t>
  </si>
  <si>
    <t>Empresas de Servicios Publicos Domiciliarios.</t>
  </si>
  <si>
    <t xml:space="preserve">Empresa de Servicios Públicos Domiciliarios </t>
  </si>
  <si>
    <t>Ingenieria Total  E.S.P</t>
  </si>
  <si>
    <t>Regional de Occidente  S.A.  E.S.P</t>
  </si>
  <si>
    <t xml:space="preserve">Alcaldia Municipal Servicios Públicos Domiciliarios </t>
  </si>
  <si>
    <t>Oficina de Servicios Publicos Domiciliarios</t>
  </si>
  <si>
    <t>Acueducto Comunitario el Algibe</t>
  </si>
  <si>
    <t>Empresas Públicas Municipales.</t>
  </si>
  <si>
    <t>operadores de Servicios S.A.</t>
  </si>
  <si>
    <t>Empresas de Servicios Publicos.</t>
  </si>
  <si>
    <t>Empresa de Servicios Públicos ESPY</t>
  </si>
  <si>
    <t>Empresa de Servicios Publicos AAA</t>
  </si>
  <si>
    <t>Operador de Servicios S.A.</t>
  </si>
  <si>
    <t>Unidad de Servicios Publicos Domiciliarios ASAGAL</t>
  </si>
  <si>
    <t>Unidad de Servicios Públicos Domiciliarios Santa Clara</t>
  </si>
  <si>
    <t>Unidad de Servicios Públicos Domiciliarios  Carcamo</t>
  </si>
  <si>
    <t>Unidad de Servicios Públicos Domiciliarios Burbujas</t>
  </si>
  <si>
    <t>Aociacion de Usuarios la Habana</t>
  </si>
  <si>
    <t>Empresa Publicas de Taraza S.A. E.S.P. -Corregimiento</t>
  </si>
  <si>
    <t>Junta de Accion Comunal Acueducto la Inmaculada No 1</t>
  </si>
  <si>
    <t>Asprollac</t>
  </si>
  <si>
    <t>Junta de Accion Comunal Barrio San Jose</t>
  </si>
  <si>
    <t>% IRCA PROMEDIO ENERO - DIC /2010</t>
  </si>
  <si>
    <r>
      <rPr>
        <sz val="12"/>
        <rFont val="Verdana"/>
        <family val="2"/>
      </rPr>
      <t xml:space="preserve">0.0 -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</si>
  <si>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5.1 - 14 %: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</si>
  <si>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</si>
  <si>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>80.1  - 100 %:</t>
    </r>
    <r>
      <rPr>
        <b/>
        <sz val="12"/>
        <rFont val="Verdana"/>
        <family val="2"/>
      </rPr>
      <t xml:space="preserve"> 
Inviable Sanitariamente</t>
    </r>
  </si>
  <si>
    <t>Convenciones:</t>
  </si>
  <si>
    <t>PERSONA PRESTADORA DEL SERVICIO</t>
  </si>
  <si>
    <r>
      <rPr>
        <b/>
        <sz val="12"/>
        <color indexed="8"/>
        <rFont val="Arial"/>
        <family val="2"/>
      </rPr>
      <t>Indice de Riesgo de Calidad del Agua Potable - IRCA- (Promedio Anual)</t>
    </r>
    <r>
      <rPr>
        <sz val="12"/>
        <color indexed="8"/>
        <rFont val="Arial"/>
        <family val="2"/>
      </rPr>
      <t xml:space="preserve">: Certifica la Calidad del Agua Suministrada. </t>
    </r>
  </si>
  <si>
    <r>
      <rPr>
        <sz val="12"/>
        <rFont val="Verdana"/>
        <family val="2"/>
      </rPr>
      <t>14.1  -  35 %:</t>
    </r>
    <r>
      <rPr>
        <b/>
        <sz val="12"/>
        <rFont val="Verdana"/>
        <family val="2"/>
      </rPr>
      <t xml:space="preserve">        Riesgo Medio</t>
    </r>
  </si>
  <si>
    <t>CONSOLIDADO  INDICE DE RIESGO DE CALIDAD DEL AGUA PARA CONSUMO HUMANO - IRCA MENSUAL ACUEDUCTOS URBANOS-  ANTIOQUIA 2010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</si>
</sst>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ndale Mono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180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81" fontId="3" fillId="36" borderId="14" xfId="0" applyNumberFormat="1" applyFont="1" applyFill="1" applyBorder="1" applyAlignment="1">
      <alignment horizontal="center" vertical="center"/>
    </xf>
    <xf numFmtId="181" fontId="3" fillId="37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5" borderId="14" xfId="45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justify" vertical="center" wrapText="1"/>
    </xf>
    <xf numFmtId="0" fontId="67" fillId="0" borderId="14" xfId="0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>
      <alignment horizontal="center" vertical="center" wrapText="1"/>
    </xf>
    <xf numFmtId="2" fontId="0" fillId="37" borderId="14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01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2010</a:t>
            </a:r>
          </a:p>
        </c:rich>
      </c:tx>
      <c:layout>
        <c:manualLayout>
          <c:xMode val="factor"/>
          <c:yMode val="factor"/>
          <c:x val="-0.003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"/>
          <c:w val="0.946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'2010'!$V$6:$V$14</c:f>
              <c:numCache/>
            </c:numRef>
          </c:val>
        </c:ser>
        <c:axId val="52361885"/>
        <c:axId val="1494918"/>
      </c:barChart>
      <c:barChart>
        <c:barDir val="col"/>
        <c:grouping val="clustered"/>
        <c:varyColors val="0"/>
        <c:ser>
          <c:idx val="1"/>
          <c:order val="1"/>
          <c:tx>
            <c:strRef>
              <c:f>'2010'!$W$1:$W$5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'2010'!$U$6:$U$14</c:f>
              <c:strCache/>
            </c:strRef>
          </c:cat>
          <c:val>
            <c:numRef>
              <c:f>'2010'!$W$6:$W$14</c:f>
              <c:numCache/>
            </c:numRef>
          </c:val>
        </c:ser>
        <c:axId val="13454263"/>
        <c:axId val="53979504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At val="0"/>
        <c:auto val="1"/>
        <c:lblOffset val="100"/>
        <c:tickLblSkip val="1"/>
        <c:noMultiLvlLbl val="0"/>
      </c:catAx>
      <c:valAx>
        <c:axId val="149491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361885"/>
        <c:crossesAt val="1"/>
        <c:crossBetween val="between"/>
        <c:dispUnits/>
        <c:majorUnit val="5"/>
        <c:minorUnit val="1"/>
      </c:valAx>
      <c:catAx>
        <c:axId val="13454263"/>
        <c:scaling>
          <c:orientation val="minMax"/>
        </c:scaling>
        <c:axPos val="b"/>
        <c:delete val="1"/>
        <c:majorTickMark val="out"/>
        <c:minorTickMark val="none"/>
        <c:tickLblPos val="nextTo"/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542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25"/>
          <c:w val="0.499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2010</a:t>
            </a:r>
          </a:p>
        </c:rich>
      </c:tx>
      <c:layout>
        <c:manualLayout>
          <c:xMode val="factor"/>
          <c:yMode val="factor"/>
          <c:x val="0.02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575"/>
          <c:w val="0.90775"/>
          <c:h val="0.7882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'2010'!$V$1:$V$5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('2010'!$X$1:$X$5,'2010'!$Z$1:$Z$5,'2010'!$AB$1:$AB$5,'2010'!$AD$1:$AD$5,'2010'!$AF$1:$AF$5,'2010'!$AH$1:$AH$5)</c:f>
              <c:strCache/>
            </c:strRef>
          </c:cat>
          <c:val>
            <c:numRef>
              <c:f>('2010'!$X$15,'2010'!$Z$15,'2010'!$AB$15,'2010'!$AD$15,'2010'!$AF$15,'2010'!$AH$15)</c:f>
              <c:numCache/>
            </c:numRef>
          </c:val>
        </c:ser>
        <c:overlap val="-6"/>
        <c:gapWidth val="114"/>
        <c:axId val="16053489"/>
        <c:axId val="10263674"/>
      </c:barChart>
      <c:barChart>
        <c:barDir val="bar"/>
        <c:grouping val="stacked"/>
        <c:varyColors val="0"/>
        <c:ser>
          <c:idx val="0"/>
          <c:order val="0"/>
          <c:tx>
            <c:strRef>
              <c:f>'2010'!$W$1:$W$5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('2010'!$X$1:$X$5,'2010'!$Z$1:$Z$5,'2010'!$AB$1:$AB$5,'2010'!$AD$1:$AD$5,'2010'!$AF$1:$AF$5,'2010'!$AH$1:$AH$5)</c:f>
              <c:strCache/>
            </c:strRef>
          </c:cat>
          <c:val>
            <c:numRef>
              <c:f>('2010'!$Y$15,'2010'!$AA$15,'2010'!$AC$15,'2010'!$AE$15,'2010'!$AG$15,'2010'!$AI$15)</c:f>
              <c:numCache/>
            </c:numRef>
          </c:val>
        </c:ser>
        <c:overlap val="-6"/>
        <c:gapWidth val="114"/>
        <c:axId val="25264203"/>
        <c:axId val="26051236"/>
      </c:barChart>
      <c:catAx>
        <c:axId val="1605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3489"/>
        <c:crosses val="max"/>
        <c:crossBetween val="between"/>
        <c:dispUnits/>
        <c:majorUnit val="20"/>
      </c:valAx>
      <c:catAx>
        <c:axId val="25264203"/>
        <c:scaling>
          <c:orientation val="minMax"/>
        </c:scaling>
        <c:axPos val="l"/>
        <c:delete val="1"/>
        <c:majorTickMark val="out"/>
        <c:minorTickMark val="none"/>
        <c:tickLblPos val="nextTo"/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5"/>
          <c:w val="0.287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0.82075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838700"/>
          <a:ext cx="8667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0.82075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838700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0.387</cdr:y>
    </cdr:from>
    <cdr:to>
      <cdr:x>0.96675</cdr:x>
      <cdr:y>0.59125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276475"/>
          <a:ext cx="13049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0.448</cdr:y>
    </cdr:from>
    <cdr:to>
      <cdr:x>0.985</cdr:x>
      <cdr:y>0.68375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638425"/>
          <a:ext cx="12858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0.55925</cdr:y>
    </cdr:from>
    <cdr:to>
      <cdr:x>0.999</cdr:x>
      <cdr:y>0.72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295650"/>
          <a:ext cx="7810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0.729</cdr:y>
    </cdr:from>
    <cdr:to>
      <cdr:x>0.95725</cdr:x>
      <cdr:y>0.91575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295775"/>
          <a:ext cx="771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95250</xdr:rowOff>
    </xdr:from>
    <xdr:to>
      <xdr:col>1</xdr:col>
      <xdr:colOff>1381125</xdr:colOff>
      <xdr:row>6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428625</xdr:rowOff>
    </xdr:from>
    <xdr:to>
      <xdr:col>30</xdr:col>
      <xdr:colOff>419100</xdr:colOff>
      <xdr:row>33</xdr:row>
      <xdr:rowOff>76200</xdr:rowOff>
    </xdr:to>
    <xdr:graphicFrame>
      <xdr:nvGraphicFramePr>
        <xdr:cNvPr id="2" name="1 Gráfico"/>
        <xdr:cNvGraphicFramePr/>
      </xdr:nvGraphicFramePr>
      <xdr:xfrm>
        <a:off x="20993100" y="5238750"/>
        <a:ext cx="777240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457200</xdr:colOff>
      <xdr:row>15</xdr:row>
      <xdr:rowOff>428625</xdr:rowOff>
    </xdr:from>
    <xdr:to>
      <xdr:col>41</xdr:col>
      <xdr:colOff>381000</xdr:colOff>
      <xdr:row>33</xdr:row>
      <xdr:rowOff>76200</xdr:rowOff>
    </xdr:to>
    <xdr:graphicFrame>
      <xdr:nvGraphicFramePr>
        <xdr:cNvPr id="3" name="40 Gráfico"/>
        <xdr:cNvGraphicFramePr/>
      </xdr:nvGraphicFramePr>
      <xdr:xfrm>
        <a:off x="28803600" y="5238750"/>
        <a:ext cx="7734300" cy="590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8"/>
  <sheetViews>
    <sheetView tabSelected="1" zoomScale="60" zoomScaleNormal="60" zoomScalePageLayoutView="40" workbookViewId="0" topLeftCell="A1">
      <selection activeCell="Q13" sqref="Q13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68" t="s">
        <v>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U1" s="74" t="s">
        <v>151</v>
      </c>
      <c r="V1" s="73" t="s">
        <v>175</v>
      </c>
      <c r="W1" s="74" t="s">
        <v>152</v>
      </c>
      <c r="X1" s="73" t="s">
        <v>153</v>
      </c>
      <c r="Y1" s="74" t="s">
        <v>152</v>
      </c>
      <c r="Z1" s="73" t="s">
        <v>154</v>
      </c>
      <c r="AA1" s="74" t="s">
        <v>152</v>
      </c>
      <c r="AB1" s="73" t="s">
        <v>155</v>
      </c>
      <c r="AC1" s="74" t="s">
        <v>152</v>
      </c>
      <c r="AD1" s="73" t="s">
        <v>156</v>
      </c>
      <c r="AE1" s="74" t="s">
        <v>152</v>
      </c>
      <c r="AF1" s="73" t="s">
        <v>157</v>
      </c>
      <c r="AG1" s="74" t="s">
        <v>152</v>
      </c>
      <c r="AH1" s="73" t="s">
        <v>29</v>
      </c>
      <c r="AI1" s="74" t="s">
        <v>152</v>
      </c>
    </row>
    <row r="2" spans="2:35" ht="18">
      <c r="B2" s="69" t="s">
        <v>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U2" s="74"/>
      <c r="V2" s="73"/>
      <c r="W2" s="74"/>
      <c r="X2" s="73"/>
      <c r="Y2" s="74"/>
      <c r="Z2" s="73"/>
      <c r="AA2" s="74"/>
      <c r="AB2" s="73"/>
      <c r="AC2" s="74"/>
      <c r="AD2" s="73"/>
      <c r="AE2" s="74"/>
      <c r="AF2" s="73"/>
      <c r="AG2" s="74"/>
      <c r="AH2" s="73"/>
      <c r="AI2" s="74"/>
    </row>
    <row r="3" spans="2:35" ht="15" customHeight="1">
      <c r="B3" s="70" t="s">
        <v>299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U3" s="74"/>
      <c r="V3" s="73"/>
      <c r="W3" s="74"/>
      <c r="X3" s="73"/>
      <c r="Y3" s="74"/>
      <c r="Z3" s="73"/>
      <c r="AA3" s="74"/>
      <c r="AB3" s="73"/>
      <c r="AC3" s="74"/>
      <c r="AD3" s="73"/>
      <c r="AE3" s="74"/>
      <c r="AF3" s="73"/>
      <c r="AG3" s="74"/>
      <c r="AH3" s="73"/>
      <c r="AI3" s="74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74"/>
      <c r="V4" s="73"/>
      <c r="W4" s="74"/>
      <c r="X4" s="73"/>
      <c r="Y4" s="74"/>
      <c r="Z4" s="73"/>
      <c r="AA4" s="74"/>
      <c r="AB4" s="73"/>
      <c r="AC4" s="74"/>
      <c r="AD4" s="73"/>
      <c r="AE4" s="74"/>
      <c r="AF4" s="73"/>
      <c r="AG4" s="74"/>
      <c r="AH4" s="73"/>
      <c r="AI4" s="74"/>
    </row>
    <row r="5" spans="2:35" ht="12.75" customHeight="1">
      <c r="B5" s="47"/>
      <c r="C5" s="54" t="s">
        <v>295</v>
      </c>
      <c r="D5" s="76" t="s">
        <v>29</v>
      </c>
      <c r="E5" s="76"/>
      <c r="F5" s="77" t="s">
        <v>291</v>
      </c>
      <c r="G5" s="77"/>
      <c r="H5" s="77"/>
      <c r="I5" s="78" t="s">
        <v>292</v>
      </c>
      <c r="J5" s="78"/>
      <c r="K5" s="78"/>
      <c r="L5" s="79" t="s">
        <v>298</v>
      </c>
      <c r="M5" s="79"/>
      <c r="N5" s="79"/>
      <c r="O5" s="80" t="s">
        <v>293</v>
      </c>
      <c r="P5" s="80"/>
      <c r="Q5" s="80"/>
      <c r="R5" s="75" t="s">
        <v>294</v>
      </c>
      <c r="S5" s="75"/>
      <c r="U5" s="74"/>
      <c r="V5" s="73"/>
      <c r="W5" s="74"/>
      <c r="X5" s="73"/>
      <c r="Y5" s="74"/>
      <c r="Z5" s="73"/>
      <c r="AA5" s="74"/>
      <c r="AB5" s="73"/>
      <c r="AC5" s="74"/>
      <c r="AD5" s="73"/>
      <c r="AE5" s="74"/>
      <c r="AF5" s="73"/>
      <c r="AG5" s="74"/>
      <c r="AH5" s="73"/>
      <c r="AI5" s="74"/>
    </row>
    <row r="6" spans="2:35" ht="24.75" customHeight="1">
      <c r="B6" s="47"/>
      <c r="C6" s="54"/>
      <c r="D6" s="76"/>
      <c r="E6" s="76"/>
      <c r="F6" s="77"/>
      <c r="G6" s="77"/>
      <c r="H6" s="77"/>
      <c r="I6" s="78"/>
      <c r="J6" s="78"/>
      <c r="K6" s="78"/>
      <c r="L6" s="79"/>
      <c r="M6" s="79"/>
      <c r="N6" s="79"/>
      <c r="O6" s="80"/>
      <c r="P6" s="80"/>
      <c r="Q6" s="80"/>
      <c r="R6" s="75"/>
      <c r="S6" s="75"/>
      <c r="U6" s="23" t="s">
        <v>158</v>
      </c>
      <c r="V6" s="24">
        <f>COUNTIF('2010'!A:A,"Valle de Aburra")-_xlfn.COUNTIFS('2010'!A:A,"Valle de Aburra",'2010'!C:C,"")</f>
        <v>11</v>
      </c>
      <c r="W6" s="25">
        <f>(V6/$V$15)*100</f>
        <v>7.096774193548387</v>
      </c>
      <c r="X6" s="24">
        <f>_xlfn.COUNTIFS('2010'!A:A,"Valle de Aburra",'2010'!S:S,"Sin Riesgo")</f>
        <v>11</v>
      </c>
      <c r="Y6" s="25">
        <f>(X6/V6)*100</f>
        <v>100</v>
      </c>
      <c r="Z6" s="24">
        <f>_xlfn.COUNTIFS('2010'!A:A,"Valle de Aburra",'2010'!S:S,"Bajo")</f>
        <v>0</v>
      </c>
      <c r="AA6" s="25">
        <f>(Z6/V6)*100</f>
        <v>0</v>
      </c>
      <c r="AB6" s="24">
        <f>_xlfn.COUNTIFS('2010'!A:A,"Valle de Aburra",'2010'!S:S,"Medio")</f>
        <v>0</v>
      </c>
      <c r="AC6" s="25">
        <f>(AB6/V6)*100</f>
        <v>0</v>
      </c>
      <c r="AD6" s="24">
        <f>_xlfn.COUNTIFS('2010'!A:A,"Valle de Aburra",'2010'!S:S,"Alto")</f>
        <v>0</v>
      </c>
      <c r="AE6" s="25">
        <f>(AD6/V6)*100</f>
        <v>0</v>
      </c>
      <c r="AF6" s="24">
        <f>_xlfn.COUNTIFS('2010'!A:A,"Valle de Aburra",'2010'!S:S,"Inviable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48"/>
      <c r="C7" s="48"/>
      <c r="D7" s="49"/>
      <c r="E7" s="49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U7" s="27" t="s">
        <v>166</v>
      </c>
      <c r="V7" s="24">
        <f>COUNTIF('2010'!A:A,"Uraba")-_xlfn.COUNTIFS('2010'!A:A,"Uraba",'2010'!C:C,"")</f>
        <v>12</v>
      </c>
      <c r="W7" s="25">
        <f aca="true" t="shared" si="0" ref="W7:W15">(V7/$V$15)*100</f>
        <v>7.741935483870968</v>
      </c>
      <c r="X7" s="24">
        <f>_xlfn.COUNTIFS('2010'!A:A,"Uraba",'2010'!S:S,"Sin Riesgo")</f>
        <v>7</v>
      </c>
      <c r="Y7" s="25">
        <f aca="true" t="shared" si="1" ref="Y7:Y15">(X7/V7)*100</f>
        <v>58.333333333333336</v>
      </c>
      <c r="Z7" s="24">
        <f>_xlfn.COUNTIFS('2010'!A:A,"Uraba",'2010'!S:S,"Bajo")</f>
        <v>2</v>
      </c>
      <c r="AA7" s="25">
        <f aca="true" t="shared" si="2" ref="AA7:AA15">(Z7/V7)*100</f>
        <v>16.666666666666664</v>
      </c>
      <c r="AB7" s="24">
        <f>_xlfn.COUNTIFS('2010'!A:A,"Uraba",'2010'!S:S,"Medio")</f>
        <v>0</v>
      </c>
      <c r="AC7" s="25">
        <f aca="true" t="shared" si="3" ref="AC7:AC15">(AB7/V7)*100</f>
        <v>0</v>
      </c>
      <c r="AD7" s="24">
        <f>_xlfn.COUNTIFS('2010'!A:A,"Uraba",'2010'!S:S,"Alto")</f>
        <v>1</v>
      </c>
      <c r="AE7" s="25">
        <f aca="true" t="shared" si="4" ref="AE7:AE15">(AD7/V7)*100</f>
        <v>8.333333333333332</v>
      </c>
      <c r="AF7" s="24">
        <f>_xlfn.COUNTIFS('2010'!A:A,"Uraba",'2010'!S:S,"Inviable Sanitariamente")</f>
        <v>2</v>
      </c>
      <c r="AG7" s="25">
        <f aca="true" t="shared" si="5" ref="AG7:AG15">(AF7/V7)*100</f>
        <v>16.666666666666664</v>
      </c>
      <c r="AH7" s="26">
        <f aca="true" t="shared" si="6" ref="AH7:AH15">V7-(X7+Z7+AB7+AD7+AF7)</f>
        <v>0</v>
      </c>
      <c r="AI7" s="25">
        <f aca="true" t="shared" si="7" ref="AI7:AI15">(AH7/V7)*100</f>
        <v>0</v>
      </c>
    </row>
    <row r="8" spans="1:35" ht="24.75" customHeight="1">
      <c r="A8" s="59" t="s">
        <v>160</v>
      </c>
      <c r="B8" s="60" t="s">
        <v>0</v>
      </c>
      <c r="C8" s="61" t="s">
        <v>296</v>
      </c>
      <c r="D8" s="52" t="s">
        <v>27</v>
      </c>
      <c r="E8" s="63">
        <v>2010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57" t="s">
        <v>290</v>
      </c>
      <c r="R8" s="66" t="s">
        <v>12</v>
      </c>
      <c r="S8" s="61" t="s">
        <v>16</v>
      </c>
      <c r="T8" s="1"/>
      <c r="U8" s="28" t="s">
        <v>165</v>
      </c>
      <c r="V8" s="24">
        <f>COUNTIF('2010'!A:A,"Norte")-_xlfn.COUNTIFS('2010'!A:A,"Norte",'2010'!C:C,"")</f>
        <v>19</v>
      </c>
      <c r="W8" s="25">
        <f t="shared" si="0"/>
        <v>12.258064516129032</v>
      </c>
      <c r="X8" s="24">
        <f>_xlfn.COUNTIFS('2010'!A:A,"Norte",'2010'!S:S,"Sin Riesgo")</f>
        <v>13</v>
      </c>
      <c r="Y8" s="25">
        <f t="shared" si="1"/>
        <v>68.42105263157895</v>
      </c>
      <c r="Z8" s="24">
        <f>_xlfn.COUNTIFS('2010'!A:A,"Norte",'2010'!S:S,"Bajo")</f>
        <v>2</v>
      </c>
      <c r="AA8" s="25">
        <f t="shared" si="2"/>
        <v>10.526315789473683</v>
      </c>
      <c r="AB8" s="24">
        <f>_xlfn.COUNTIFS('2010'!A:A,"Norte",'2010'!S:S,"Medio")</f>
        <v>2</v>
      </c>
      <c r="AC8" s="25">
        <f t="shared" si="3"/>
        <v>10.526315789473683</v>
      </c>
      <c r="AD8" s="24">
        <f>_xlfn.COUNTIFS('2010'!A:A,"Norte",'2010'!S:S,"Alto")</f>
        <v>1</v>
      </c>
      <c r="AE8" s="25">
        <f t="shared" si="4"/>
        <v>5.263157894736842</v>
      </c>
      <c r="AF8" s="24">
        <f>_xlfn.COUNTIFS('2010'!A:A,"Norte",'2010'!S:S,"Inviable Sanitariamente")</f>
        <v>1</v>
      </c>
      <c r="AG8" s="25">
        <f t="shared" si="5"/>
        <v>5.263157894736842</v>
      </c>
      <c r="AH8" s="26">
        <f t="shared" si="6"/>
        <v>0</v>
      </c>
      <c r="AI8" s="25">
        <f t="shared" si="7"/>
        <v>0</v>
      </c>
    </row>
    <row r="9" spans="1:35" ht="24.75" customHeight="1">
      <c r="A9" s="59"/>
      <c r="B9" s="59"/>
      <c r="C9" s="62"/>
      <c r="D9" s="53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58"/>
      <c r="R9" s="67"/>
      <c r="S9" s="62"/>
      <c r="T9" s="1"/>
      <c r="U9" s="28" t="s">
        <v>162</v>
      </c>
      <c r="V9" s="24">
        <f>COUNTIF('2010'!A:A,"Occidente")-_xlfn.COUNTIFS('2010'!A:A,"Occidente",'2010'!C:C,"")</f>
        <v>22</v>
      </c>
      <c r="W9" s="25">
        <f t="shared" si="0"/>
        <v>14.193548387096774</v>
      </c>
      <c r="X9" s="24">
        <f>_xlfn.COUNTIFS('2010'!A:A,"Occidente",'2010'!S:S,"Sin Riesgo")</f>
        <v>17</v>
      </c>
      <c r="Y9" s="25">
        <f t="shared" si="1"/>
        <v>77.27272727272727</v>
      </c>
      <c r="Z9" s="24">
        <f>_xlfn.COUNTIFS('2010'!A:A,"Occidente",'2010'!S:S,"Bajo")</f>
        <v>4</v>
      </c>
      <c r="AA9" s="25">
        <f t="shared" si="2"/>
        <v>18.181818181818183</v>
      </c>
      <c r="AB9" s="24">
        <f>_xlfn.COUNTIFS('2010'!A:A,"Occidente",'2010'!S:S,"Medio")</f>
        <v>0</v>
      </c>
      <c r="AC9" s="25">
        <f t="shared" si="3"/>
        <v>0</v>
      </c>
      <c r="AD9" s="24">
        <f>_xlfn.COUNTIFS('2010'!A:A,"Occidente",'2010'!S:S,"Alto")</f>
        <v>1</v>
      </c>
      <c r="AE9" s="25">
        <f t="shared" si="4"/>
        <v>4.545454545454546</v>
      </c>
      <c r="AF9" s="24">
        <f>_xlfn.COUNTIFS('2010'!A:A,"Occidente",'2010'!S:S,"Inviable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6.75" customHeight="1">
      <c r="A10" s="32" t="s">
        <v>161</v>
      </c>
      <c r="B10" s="33" t="s">
        <v>30</v>
      </c>
      <c r="C10" s="34" t="s">
        <v>176</v>
      </c>
      <c r="D10" s="35">
        <v>56</v>
      </c>
      <c r="E10" s="36"/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39.36</v>
      </c>
      <c r="L10" s="36">
        <v>0</v>
      </c>
      <c r="M10" s="36"/>
      <c r="N10" s="36">
        <v>0</v>
      </c>
      <c r="O10" s="36">
        <v>0</v>
      </c>
      <c r="P10" s="36">
        <v>0</v>
      </c>
      <c r="Q10" s="36">
        <v>2.42</v>
      </c>
      <c r="R10" s="37" t="str">
        <f>IF(Q10&lt;=5,"SI","NO")</f>
        <v>SI</v>
      </c>
      <c r="S10" s="37" t="str">
        <f>IF(Q10&lt;=5,"Sin Riesgo",IF(Q10&lt;=14,"Bajo",IF(Q10&lt;=35,"Medio",IF(Q10&lt;=80,"Alto","Inviable Sanitariamente"))))</f>
        <v>Sin Riesgo</v>
      </c>
      <c r="T10" s="2"/>
      <c r="U10" s="28" t="s">
        <v>163</v>
      </c>
      <c r="V10" s="24">
        <f>COUNTIF('2010'!A:A,"Suroeste")-_xlfn.COUNTIFS('2010'!A:A,"Suroeste",'2010'!C:C,"")</f>
        <v>29</v>
      </c>
      <c r="W10" s="25">
        <f t="shared" si="0"/>
        <v>18.70967741935484</v>
      </c>
      <c r="X10" s="24">
        <f>_xlfn.COUNTIFS('2010'!A:A,"Suroeste",'2010'!S:S,"Sin Riesgo")</f>
        <v>23</v>
      </c>
      <c r="Y10" s="25">
        <f t="shared" si="1"/>
        <v>79.3103448275862</v>
      </c>
      <c r="Z10" s="24">
        <f>_xlfn.COUNTIFS('2010'!A:A,"Suroeste",'2010'!S:S,"Bajo")</f>
        <v>3</v>
      </c>
      <c r="AA10" s="25">
        <f t="shared" si="2"/>
        <v>10.344827586206897</v>
      </c>
      <c r="AB10" s="24">
        <f>_xlfn.COUNTIFS('2010'!A:A,"Suroeste",'2010'!S:S,"Medio")</f>
        <v>1</v>
      </c>
      <c r="AC10" s="25">
        <f t="shared" si="3"/>
        <v>3.4482758620689653</v>
      </c>
      <c r="AD10" s="24">
        <f>_xlfn.COUNTIFS('2010'!A:A,"Suroeste",'2010'!S:S,"Alto")</f>
        <v>1</v>
      </c>
      <c r="AE10" s="25">
        <f t="shared" si="4"/>
        <v>3.4482758620689653</v>
      </c>
      <c r="AF10" s="24">
        <f>_xlfn.COUNTIFS('2010'!A:A,"Suroeste",'2010'!S:S,"Inviable Sanitariamente")</f>
        <v>1</v>
      </c>
      <c r="AG10" s="25">
        <f t="shared" si="5"/>
        <v>3.4482758620689653</v>
      </c>
      <c r="AH10" s="26">
        <f t="shared" si="6"/>
        <v>0</v>
      </c>
      <c r="AI10" s="25">
        <f t="shared" si="7"/>
        <v>0</v>
      </c>
    </row>
    <row r="11" spans="1:35" ht="36.75" customHeight="1">
      <c r="A11" s="32" t="s">
        <v>161</v>
      </c>
      <c r="B11" s="33" t="s">
        <v>30</v>
      </c>
      <c r="C11" s="34" t="s">
        <v>177</v>
      </c>
      <c r="D11" s="35">
        <v>1832</v>
      </c>
      <c r="E11" s="36"/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/>
      <c r="N11" s="36">
        <v>0</v>
      </c>
      <c r="O11" s="36">
        <v>0</v>
      </c>
      <c r="P11" s="36">
        <v>0</v>
      </c>
      <c r="Q11" s="36">
        <v>0</v>
      </c>
      <c r="R11" s="37" t="str">
        <f aca="true" t="shared" si="8" ref="R11:R60">IF(Q11&lt;=5,"SI","NO")</f>
        <v>SI</v>
      </c>
      <c r="S11" s="37" t="str">
        <f aca="true" t="shared" si="9" ref="S11:S59">IF(Q11&lt;=5,"Sin Riesgo",IF(Q11&lt;=14,"Bajo",IF(Q11&lt;=35,"Medio",IF(Q11&lt;=80,"Alto","Inviable Sanitariamente"))))</f>
        <v>Sin Riesgo</v>
      </c>
      <c r="T11" s="2"/>
      <c r="U11" s="28" t="s">
        <v>167</v>
      </c>
      <c r="V11" s="24">
        <f>COUNTIF('2010'!A:A,"Bajo Cauca")-_xlfn.COUNTIFS('2010'!A:A,"Bajo Cauca",'2010'!C:C,"")</f>
        <v>13</v>
      </c>
      <c r="W11" s="25">
        <f t="shared" si="0"/>
        <v>8.38709677419355</v>
      </c>
      <c r="X11" s="24">
        <f>_xlfn.COUNTIFS('2010'!A:A,"Bajo Cauca",'2010'!S:S,"Sin Riesgo")</f>
        <v>6</v>
      </c>
      <c r="Y11" s="25">
        <f t="shared" si="1"/>
        <v>46.15384615384615</v>
      </c>
      <c r="Z11" s="24">
        <f>_xlfn.COUNTIFS('2010'!A:A,"Bajo Cauca",'2010'!S:S,"Bajo")</f>
        <v>2</v>
      </c>
      <c r="AA11" s="25">
        <f t="shared" si="2"/>
        <v>15.384615384615385</v>
      </c>
      <c r="AB11" s="24">
        <f>_xlfn.COUNTIFS('2010'!A:A,"Bajo Cauca",'2010'!S:S,"Medio")</f>
        <v>4</v>
      </c>
      <c r="AC11" s="25">
        <f t="shared" si="3"/>
        <v>30.76923076923077</v>
      </c>
      <c r="AD11" s="24">
        <f>_xlfn.COUNTIFS('2010'!A:A,"Bajo Cauca",'2010'!S:S,"Alto")</f>
        <v>0</v>
      </c>
      <c r="AE11" s="25">
        <f t="shared" si="4"/>
        <v>0</v>
      </c>
      <c r="AF11" s="24">
        <f>_xlfn.COUNTIFS('2010'!A:A,"Bajo Cauca",'2010'!S:S,"Inviable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2" t="s">
        <v>162</v>
      </c>
      <c r="B12" s="32" t="s">
        <v>31</v>
      </c>
      <c r="C12" s="34" t="s">
        <v>232</v>
      </c>
      <c r="D12" s="35">
        <v>272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8.85</v>
      </c>
      <c r="P12" s="36">
        <v>6.45</v>
      </c>
      <c r="Q12" s="36">
        <v>1.39</v>
      </c>
      <c r="R12" s="37" t="str">
        <f t="shared" si="8"/>
        <v>SI</v>
      </c>
      <c r="S12" s="37" t="str">
        <f t="shared" si="9"/>
        <v>Sin Riesgo</v>
      </c>
      <c r="T12" s="2"/>
      <c r="U12" s="28" t="s">
        <v>168</v>
      </c>
      <c r="V12" s="24">
        <f>COUNTIF('2010'!A:A,"Magdalena Medio")-_xlfn.COUNTIFS('2010'!A:A,"Magdalena Medio",'2010'!C:C,"")</f>
        <v>6</v>
      </c>
      <c r="W12" s="25">
        <f t="shared" si="0"/>
        <v>3.870967741935484</v>
      </c>
      <c r="X12" s="24">
        <f>_xlfn.COUNTIFS('2010'!A:A,"Magdalena Medio",'2010'!S:S,"Sin Riesgo")</f>
        <v>5</v>
      </c>
      <c r="Y12" s="25">
        <f t="shared" si="1"/>
        <v>83.33333333333334</v>
      </c>
      <c r="Z12" s="24">
        <f>_xlfn.COUNTIFS('2010'!A:A,"Magdalena Medio",'2010'!S:S,"Bajo")</f>
        <v>0</v>
      </c>
      <c r="AA12" s="25">
        <f t="shared" si="2"/>
        <v>0</v>
      </c>
      <c r="AB12" s="24">
        <f>_xlfn.COUNTIFS('2010'!A:A,"Magdalena Medio",'2010'!S:S,"Medio")</f>
        <v>1</v>
      </c>
      <c r="AC12" s="25">
        <f t="shared" si="3"/>
        <v>16.666666666666664</v>
      </c>
      <c r="AD12" s="24">
        <f>_xlfn.COUNTIFS('2010'!A:A,"Magdalena Medio",'2010'!S:S,"Alto")</f>
        <v>0</v>
      </c>
      <c r="AE12" s="25">
        <f t="shared" si="4"/>
        <v>0</v>
      </c>
      <c r="AF12" s="24">
        <f>_xlfn.COUNTIFS('2010'!A:A,"Magdalena Medio",'2010'!S:S,"Inviable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7.5" customHeight="1">
      <c r="A13" s="32" t="s">
        <v>161</v>
      </c>
      <c r="B13" s="33" t="s">
        <v>32</v>
      </c>
      <c r="C13" s="34" t="s">
        <v>179</v>
      </c>
      <c r="D13" s="35">
        <v>829</v>
      </c>
      <c r="E13" s="36"/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9.09</v>
      </c>
      <c r="L13" s="36">
        <v>0</v>
      </c>
      <c r="M13" s="36">
        <v>24.24</v>
      </c>
      <c r="N13" s="36">
        <v>0</v>
      </c>
      <c r="O13" s="36">
        <v>0</v>
      </c>
      <c r="P13" s="36">
        <v>0</v>
      </c>
      <c r="Q13" s="36">
        <v>2.94</v>
      </c>
      <c r="R13" s="37" t="str">
        <f t="shared" si="8"/>
        <v>SI</v>
      </c>
      <c r="S13" s="37" t="str">
        <f t="shared" si="9"/>
        <v>Sin Riesgo</v>
      </c>
      <c r="T13" s="2"/>
      <c r="U13" s="28" t="s">
        <v>173</v>
      </c>
      <c r="V13" s="24">
        <f>COUNTIF('2010'!A:A,"Nordeste")-_xlfn.COUNTIFS('2010'!A:A,"Nordeste",'2010'!C:C,"")</f>
        <v>11</v>
      </c>
      <c r="W13" s="25">
        <f t="shared" si="0"/>
        <v>7.096774193548387</v>
      </c>
      <c r="X13" s="24">
        <f>_xlfn.COUNTIFS('2010'!A:A,"Nordeste",'2010'!S:S,"Sin Riesgo")</f>
        <v>10</v>
      </c>
      <c r="Y13" s="25">
        <f t="shared" si="1"/>
        <v>90.9090909090909</v>
      </c>
      <c r="Z13" s="24">
        <f>_xlfn.COUNTIFS('2010'!A:A,"Nordeste",'2010'!S:S,"Bajo")</f>
        <v>0</v>
      </c>
      <c r="AA13" s="25">
        <f t="shared" si="2"/>
        <v>0</v>
      </c>
      <c r="AB13" s="24">
        <f>_xlfn.COUNTIFS('2010'!A:A,"Nordeste",'2010'!S:S,"Medio")</f>
        <v>0</v>
      </c>
      <c r="AC13" s="25">
        <f t="shared" si="3"/>
        <v>0</v>
      </c>
      <c r="AD13" s="24">
        <f>_xlfn.COUNTIFS('2010'!A:A,"Nordeste",'2010'!S:S,"Alto")</f>
        <v>0</v>
      </c>
      <c r="AE13" s="25">
        <f t="shared" si="4"/>
        <v>0</v>
      </c>
      <c r="AF13" s="24">
        <f>_xlfn.COUNTIFS('2010'!A:A,"Nordeste",'2010'!S:S,"Inviable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24.75" customHeight="1">
      <c r="A14" s="32" t="s">
        <v>163</v>
      </c>
      <c r="B14" s="33" t="s">
        <v>33</v>
      </c>
      <c r="C14" s="34" t="s">
        <v>233</v>
      </c>
      <c r="D14" s="35">
        <v>3500</v>
      </c>
      <c r="E14" s="36">
        <v>0</v>
      </c>
      <c r="F14" s="36">
        <v>0</v>
      </c>
      <c r="G14" s="36">
        <v>6.45</v>
      </c>
      <c r="H14" s="36">
        <v>6.45</v>
      </c>
      <c r="I14" s="36">
        <v>0</v>
      </c>
      <c r="J14" s="36">
        <v>0</v>
      </c>
      <c r="K14" s="36">
        <v>6.45</v>
      </c>
      <c r="L14" s="36">
        <v>6.45</v>
      </c>
      <c r="M14" s="36">
        <v>0</v>
      </c>
      <c r="N14" s="36">
        <v>0</v>
      </c>
      <c r="O14" s="36">
        <v>0</v>
      </c>
      <c r="P14" s="36">
        <v>6.45</v>
      </c>
      <c r="Q14" s="36">
        <v>2.76</v>
      </c>
      <c r="R14" s="37" t="str">
        <f t="shared" si="8"/>
        <v>SI</v>
      </c>
      <c r="S14" s="37" t="str">
        <f t="shared" si="9"/>
        <v>Sin Riesgo</v>
      </c>
      <c r="T14" s="2"/>
      <c r="U14" s="28" t="s">
        <v>161</v>
      </c>
      <c r="V14" s="24">
        <f>COUNTIF('2010'!A:A,"Oriente")-_xlfn.COUNTIFS('2010'!A:A,"Oriente",'2010'!C:C,"")</f>
        <v>32</v>
      </c>
      <c r="W14" s="25">
        <f t="shared" si="0"/>
        <v>20.64516129032258</v>
      </c>
      <c r="X14" s="24">
        <f>_xlfn.COUNTIFS('2010'!A:A,"Oriente",'2010'!S:S,"Sin Riesgo")</f>
        <v>23</v>
      </c>
      <c r="Y14" s="25">
        <f t="shared" si="1"/>
        <v>71.875</v>
      </c>
      <c r="Z14" s="24">
        <f>_xlfn.COUNTIFS('2010'!A:A,"Oriente",'2010'!S:S,"Bajo")</f>
        <v>4</v>
      </c>
      <c r="AA14" s="25">
        <f t="shared" si="2"/>
        <v>12.5</v>
      </c>
      <c r="AB14" s="24">
        <f>_xlfn.COUNTIFS('2010'!A:A,"Oriente",'2010'!S:S,"Medio")</f>
        <v>1</v>
      </c>
      <c r="AC14" s="25">
        <f t="shared" si="3"/>
        <v>3.125</v>
      </c>
      <c r="AD14" s="24">
        <f>_xlfn.COUNTIFS('2010'!A:A,"Oriente",'2010'!S:S,"Alto")</f>
        <v>1</v>
      </c>
      <c r="AE14" s="25">
        <f t="shared" si="4"/>
        <v>3.125</v>
      </c>
      <c r="AF14" s="24">
        <f>_xlfn.COUNTIFS('2010'!A:A,"Oriente",'2010'!S:S,"Inviable Sanitariamente")</f>
        <v>3</v>
      </c>
      <c r="AG14" s="25">
        <f t="shared" si="5"/>
        <v>9.375</v>
      </c>
      <c r="AH14" s="26">
        <f t="shared" si="6"/>
        <v>0</v>
      </c>
      <c r="AI14" s="25">
        <f t="shared" si="7"/>
        <v>0</v>
      </c>
    </row>
    <row r="15" spans="1:35" ht="33" customHeight="1">
      <c r="A15" s="32" t="s">
        <v>164</v>
      </c>
      <c r="B15" s="33" t="s">
        <v>34</v>
      </c>
      <c r="C15" s="38" t="s">
        <v>180</v>
      </c>
      <c r="D15" s="39">
        <v>1923</v>
      </c>
      <c r="E15" s="36">
        <v>0</v>
      </c>
      <c r="F15" s="36">
        <v>0</v>
      </c>
      <c r="G15" s="36">
        <v>0</v>
      </c>
      <c r="H15" s="36">
        <v>6.64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0.78</v>
      </c>
      <c r="R15" s="37" t="str">
        <f t="shared" si="8"/>
        <v>SI</v>
      </c>
      <c r="S15" s="37" t="str">
        <f t="shared" si="9"/>
        <v>Sin Riesgo</v>
      </c>
      <c r="T15" s="2"/>
      <c r="U15" s="29" t="s">
        <v>174</v>
      </c>
      <c r="V15" s="22">
        <f>SUM(V6:V14)</f>
        <v>155</v>
      </c>
      <c r="W15" s="30">
        <f t="shared" si="0"/>
        <v>100</v>
      </c>
      <c r="X15" s="22">
        <f>SUM(X6:X14)</f>
        <v>115</v>
      </c>
      <c r="Y15" s="30">
        <f t="shared" si="1"/>
        <v>74.19354838709677</v>
      </c>
      <c r="Z15" s="22">
        <f>SUM(Z6:Z14)</f>
        <v>17</v>
      </c>
      <c r="AA15" s="30">
        <f t="shared" si="2"/>
        <v>10.967741935483872</v>
      </c>
      <c r="AB15" s="22">
        <f>SUM(AB6:AB14)</f>
        <v>9</v>
      </c>
      <c r="AC15" s="30">
        <f t="shared" si="3"/>
        <v>5.806451612903226</v>
      </c>
      <c r="AD15" s="22">
        <f>SUM(AD6:AD14)</f>
        <v>5</v>
      </c>
      <c r="AE15" s="30">
        <f t="shared" si="4"/>
        <v>3.225806451612903</v>
      </c>
      <c r="AF15" s="22">
        <f>SUM(AF6:AF14)</f>
        <v>9</v>
      </c>
      <c r="AG15" s="30">
        <f t="shared" si="5"/>
        <v>5.806451612903226</v>
      </c>
      <c r="AH15" s="22">
        <f t="shared" si="6"/>
        <v>0</v>
      </c>
      <c r="AI15" s="30">
        <f t="shared" si="7"/>
        <v>0</v>
      </c>
    </row>
    <row r="16" spans="1:26" ht="35.25" customHeight="1">
      <c r="A16" s="32" t="s">
        <v>164</v>
      </c>
      <c r="B16" s="33" t="s">
        <v>34</v>
      </c>
      <c r="C16" s="38" t="s">
        <v>181</v>
      </c>
      <c r="D16" s="39">
        <v>824</v>
      </c>
      <c r="E16" s="36">
        <v>0</v>
      </c>
      <c r="F16" s="36">
        <v>0</v>
      </c>
      <c r="G16" s="36">
        <v>4.84</v>
      </c>
      <c r="H16" s="36">
        <v>8.85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1.24</v>
      </c>
      <c r="R16" s="37" t="str">
        <f t="shared" si="8"/>
        <v>SI</v>
      </c>
      <c r="S16" s="37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2" t="s">
        <v>163</v>
      </c>
      <c r="B17" s="33" t="s">
        <v>35</v>
      </c>
      <c r="C17" s="34" t="s">
        <v>231</v>
      </c>
      <c r="D17" s="24">
        <v>4700</v>
      </c>
      <c r="E17" s="36">
        <v>0</v>
      </c>
      <c r="F17" s="36">
        <v>0</v>
      </c>
      <c r="G17" s="36">
        <v>0</v>
      </c>
      <c r="H17" s="36">
        <v>1.24</v>
      </c>
      <c r="I17" s="36">
        <v>1.24</v>
      </c>
      <c r="J17" s="36">
        <v>5.54</v>
      </c>
      <c r="K17" s="36">
        <v>6.83</v>
      </c>
      <c r="L17" s="36">
        <v>0</v>
      </c>
      <c r="M17" s="36">
        <v>0</v>
      </c>
      <c r="N17" s="36">
        <v>0</v>
      </c>
      <c r="O17" s="36">
        <v>1.24</v>
      </c>
      <c r="P17" s="36">
        <v>0</v>
      </c>
      <c r="Q17" s="36">
        <v>1.42</v>
      </c>
      <c r="R17" s="37" t="str">
        <f t="shared" si="8"/>
        <v>SI</v>
      </c>
      <c r="S17" s="37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2" t="s">
        <v>163</v>
      </c>
      <c r="B18" s="33" t="s">
        <v>36</v>
      </c>
      <c r="C18" s="34" t="s">
        <v>232</v>
      </c>
      <c r="D18" s="35">
        <v>800</v>
      </c>
      <c r="E18" s="36">
        <v>0</v>
      </c>
      <c r="F18" s="36">
        <v>0</v>
      </c>
      <c r="G18" s="36">
        <v>0</v>
      </c>
      <c r="H18" s="36">
        <v>17.88</v>
      </c>
      <c r="I18" s="36">
        <v>9.09</v>
      </c>
      <c r="J18" s="36">
        <v>9.09</v>
      </c>
      <c r="K18" s="36">
        <v>0</v>
      </c>
      <c r="L18" s="36">
        <v>0</v>
      </c>
      <c r="M18" s="36">
        <v>0</v>
      </c>
      <c r="N18" s="36">
        <v>17.94</v>
      </c>
      <c r="O18" s="36">
        <v>9.03</v>
      </c>
      <c r="P18" s="36">
        <v>0</v>
      </c>
      <c r="Q18" s="36">
        <v>5.56</v>
      </c>
      <c r="R18" s="37" t="str">
        <f t="shared" si="8"/>
        <v>NO</v>
      </c>
      <c r="S18" s="37" t="str">
        <f t="shared" si="9"/>
        <v>Bajo</v>
      </c>
      <c r="T18" s="4"/>
      <c r="U18" s="4"/>
      <c r="V18" s="4"/>
      <c r="W18" s="4"/>
      <c r="X18" s="3"/>
      <c r="Y18" s="3"/>
      <c r="Z18" s="3"/>
    </row>
    <row r="19" spans="1:26" ht="36" customHeight="1">
      <c r="A19" s="32" t="s">
        <v>165</v>
      </c>
      <c r="B19" s="33" t="s">
        <v>37</v>
      </c>
      <c r="C19" s="34" t="s">
        <v>178</v>
      </c>
      <c r="D19" s="35">
        <v>703</v>
      </c>
      <c r="E19" s="36"/>
      <c r="F19" s="36">
        <v>0</v>
      </c>
      <c r="G19" s="36">
        <v>0</v>
      </c>
      <c r="H19" s="36"/>
      <c r="I19" s="36"/>
      <c r="J19" s="36">
        <v>0</v>
      </c>
      <c r="K19" s="36">
        <v>6.45</v>
      </c>
      <c r="L19" s="36">
        <v>0</v>
      </c>
      <c r="M19" s="36">
        <v>6.45</v>
      </c>
      <c r="N19" s="36">
        <v>0</v>
      </c>
      <c r="O19" s="36">
        <v>0.44</v>
      </c>
      <c r="P19" s="36">
        <v>0</v>
      </c>
      <c r="Q19" s="36">
        <v>1.39</v>
      </c>
      <c r="R19" s="37" t="str">
        <f t="shared" si="8"/>
        <v>SI</v>
      </c>
      <c r="S19" s="37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2" t="s">
        <v>164</v>
      </c>
      <c r="B20" s="33" t="s">
        <v>38</v>
      </c>
      <c r="C20" s="38" t="s">
        <v>182</v>
      </c>
      <c r="D20" s="39">
        <v>1089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7.33</v>
      </c>
      <c r="L20" s="36">
        <v>0</v>
      </c>
      <c r="M20" s="36">
        <v>0</v>
      </c>
      <c r="N20" s="36">
        <v>6.45</v>
      </c>
      <c r="O20" s="36">
        <v>0</v>
      </c>
      <c r="P20" s="36">
        <v>3.87</v>
      </c>
      <c r="Q20" s="36">
        <v>1.53</v>
      </c>
      <c r="R20" s="37" t="str">
        <f t="shared" si="8"/>
        <v>SI</v>
      </c>
      <c r="S20" s="37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2" t="s">
        <v>162</v>
      </c>
      <c r="B21" s="33" t="s">
        <v>39</v>
      </c>
      <c r="C21" s="34" t="s">
        <v>232</v>
      </c>
      <c r="D21" s="35">
        <v>413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8.85</v>
      </c>
      <c r="Q21" s="36">
        <v>0.76</v>
      </c>
      <c r="R21" s="37" t="str">
        <f t="shared" si="8"/>
        <v>SI</v>
      </c>
      <c r="S21" s="37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2" t="s">
        <v>166</v>
      </c>
      <c r="B22" s="33" t="s">
        <v>40</v>
      </c>
      <c r="C22" s="34" t="s">
        <v>234</v>
      </c>
      <c r="D22" s="35">
        <v>20161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7" t="str">
        <f t="shared" si="8"/>
        <v>SI</v>
      </c>
      <c r="S22" s="37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2" t="s">
        <v>166</v>
      </c>
      <c r="B23" s="33" t="s">
        <v>41</v>
      </c>
      <c r="C23" s="38" t="s">
        <v>183</v>
      </c>
      <c r="D23" s="39">
        <v>2143</v>
      </c>
      <c r="E23" s="36">
        <v>0</v>
      </c>
      <c r="F23" s="36">
        <v>0</v>
      </c>
      <c r="G23" s="36">
        <v>0</v>
      </c>
      <c r="H23" s="36">
        <v>0</v>
      </c>
      <c r="I23" s="36">
        <v>0.48</v>
      </c>
      <c r="J23" s="36">
        <v>0</v>
      </c>
      <c r="K23" s="36">
        <v>0.64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0.12</v>
      </c>
      <c r="R23" s="37" t="str">
        <f t="shared" si="8"/>
        <v>SI</v>
      </c>
      <c r="S23" s="37" t="str">
        <f t="shared" si="9"/>
        <v>Sin Riesgo</v>
      </c>
      <c r="T23" s="4"/>
      <c r="U23" s="4"/>
      <c r="V23" s="4"/>
      <c r="W23" s="4"/>
    </row>
    <row r="24" spans="1:23" ht="24.75" customHeight="1">
      <c r="A24" s="32" t="s">
        <v>161</v>
      </c>
      <c r="B24" s="40" t="s">
        <v>42</v>
      </c>
      <c r="C24" s="34" t="s">
        <v>281</v>
      </c>
      <c r="D24" s="35">
        <v>904</v>
      </c>
      <c r="E24" s="36">
        <v>100</v>
      </c>
      <c r="F24" s="36">
        <v>91.2</v>
      </c>
      <c r="G24" s="36"/>
      <c r="H24" s="36">
        <v>91.2</v>
      </c>
      <c r="I24" s="36">
        <v>81.5</v>
      </c>
      <c r="J24" s="36">
        <v>100</v>
      </c>
      <c r="K24" s="36">
        <v>88</v>
      </c>
      <c r="L24" s="36">
        <v>21.33</v>
      </c>
      <c r="M24" s="36">
        <v>33.33</v>
      </c>
      <c r="N24" s="36">
        <v>0</v>
      </c>
      <c r="O24" s="36">
        <v>20.5</v>
      </c>
      <c r="P24" s="36">
        <v>0</v>
      </c>
      <c r="Q24" s="36">
        <v>55.42</v>
      </c>
      <c r="R24" s="37" t="str">
        <f t="shared" si="8"/>
        <v>NO</v>
      </c>
      <c r="S24" s="37" t="str">
        <f t="shared" si="9"/>
        <v>Alto</v>
      </c>
      <c r="T24" s="4"/>
      <c r="U24" s="4"/>
      <c r="V24" s="4"/>
      <c r="W24" s="4"/>
    </row>
    <row r="25" spans="1:23" ht="24.75" customHeight="1">
      <c r="A25" s="32" t="s">
        <v>162</v>
      </c>
      <c r="B25" s="33" t="s">
        <v>43</v>
      </c>
      <c r="C25" s="38" t="s">
        <v>182</v>
      </c>
      <c r="D25" s="39">
        <v>563</v>
      </c>
      <c r="E25" s="36">
        <v>0</v>
      </c>
      <c r="F25" s="36">
        <v>0</v>
      </c>
      <c r="G25" s="36">
        <v>6.45</v>
      </c>
      <c r="H25" s="36">
        <v>0</v>
      </c>
      <c r="I25" s="36"/>
      <c r="J25" s="36">
        <v>0</v>
      </c>
      <c r="K25" s="36">
        <v>0</v>
      </c>
      <c r="L25" s="36">
        <v>17.2</v>
      </c>
      <c r="M25" s="36">
        <v>0</v>
      </c>
      <c r="N25" s="36">
        <v>6.45</v>
      </c>
      <c r="O25" s="36">
        <v>0</v>
      </c>
      <c r="P25" s="36">
        <v>0</v>
      </c>
      <c r="Q25" s="36">
        <v>2.82</v>
      </c>
      <c r="R25" s="37" t="str">
        <f t="shared" si="8"/>
        <v>SI</v>
      </c>
      <c r="S25" s="37" t="str">
        <f t="shared" si="9"/>
        <v>Sin Riesgo</v>
      </c>
      <c r="T25" s="4"/>
      <c r="U25" s="4"/>
      <c r="V25" s="4"/>
      <c r="W25" s="4"/>
    </row>
    <row r="26" spans="1:23" ht="24.75" customHeight="1">
      <c r="A26" s="32" t="s">
        <v>158</v>
      </c>
      <c r="B26" s="33" t="s">
        <v>44</v>
      </c>
      <c r="C26" s="34" t="s">
        <v>184</v>
      </c>
      <c r="D26" s="35">
        <v>4546</v>
      </c>
      <c r="E26" s="36"/>
      <c r="F26" s="36">
        <v>0</v>
      </c>
      <c r="G26" s="36">
        <v>0</v>
      </c>
      <c r="H26" s="36"/>
      <c r="I26" s="36"/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7" t="str">
        <f t="shared" si="8"/>
        <v>SI</v>
      </c>
      <c r="S26" s="37" t="str">
        <f t="shared" si="9"/>
        <v>Sin Riesgo</v>
      </c>
      <c r="T26" s="4"/>
      <c r="U26" s="4"/>
      <c r="V26" s="4"/>
      <c r="W26" s="4"/>
    </row>
    <row r="27" spans="1:23" ht="24.75" customHeight="1">
      <c r="A27" s="32" t="s">
        <v>158</v>
      </c>
      <c r="B27" s="33" t="s">
        <v>45</v>
      </c>
      <c r="C27" s="34" t="s">
        <v>184</v>
      </c>
      <c r="D27" s="35">
        <v>104060</v>
      </c>
      <c r="E27" s="36"/>
      <c r="F27" s="36">
        <v>0</v>
      </c>
      <c r="G27" s="36">
        <v>1.82</v>
      </c>
      <c r="H27" s="36">
        <v>0</v>
      </c>
      <c r="I27" s="36">
        <v>0</v>
      </c>
      <c r="J27" s="36">
        <v>0</v>
      </c>
      <c r="K27" s="36">
        <v>1.83</v>
      </c>
      <c r="L27" s="36">
        <v>2.95</v>
      </c>
      <c r="M27" s="36">
        <v>7.58</v>
      </c>
      <c r="N27" s="36">
        <v>0</v>
      </c>
      <c r="O27" s="36">
        <v>0</v>
      </c>
      <c r="P27" s="36">
        <v>0</v>
      </c>
      <c r="Q27" s="36">
        <v>1.46</v>
      </c>
      <c r="R27" s="37" t="str">
        <f t="shared" si="8"/>
        <v>SI</v>
      </c>
      <c r="S27" s="37" t="str">
        <f t="shared" si="9"/>
        <v>Sin Riesgo</v>
      </c>
      <c r="T27" s="4"/>
      <c r="U27" s="4"/>
      <c r="V27" s="4"/>
      <c r="W27" s="4"/>
    </row>
    <row r="28" spans="1:23" ht="24.75" customHeight="1">
      <c r="A28" s="32" t="s">
        <v>165</v>
      </c>
      <c r="B28" s="33" t="s">
        <v>46</v>
      </c>
      <c r="C28" s="34" t="s">
        <v>185</v>
      </c>
      <c r="D28" s="35">
        <v>429</v>
      </c>
      <c r="E28" s="36"/>
      <c r="F28" s="36">
        <v>33.35</v>
      </c>
      <c r="G28" s="36">
        <v>0</v>
      </c>
      <c r="H28" s="36"/>
      <c r="I28" s="36"/>
      <c r="J28" s="36">
        <v>0</v>
      </c>
      <c r="K28" s="36">
        <v>33.33</v>
      </c>
      <c r="L28" s="36">
        <v>25.3</v>
      </c>
      <c r="M28" s="36">
        <v>28.26</v>
      </c>
      <c r="N28" s="36">
        <v>29.2</v>
      </c>
      <c r="O28" s="36">
        <v>18.85</v>
      </c>
      <c r="P28" s="36">
        <v>18.34</v>
      </c>
      <c r="Q28" s="36">
        <v>20.42</v>
      </c>
      <c r="R28" s="37" t="str">
        <f t="shared" si="8"/>
        <v>NO</v>
      </c>
      <c r="S28" s="37" t="str">
        <f t="shared" si="9"/>
        <v>Medio</v>
      </c>
      <c r="T28" s="4"/>
      <c r="U28" s="4"/>
      <c r="V28" s="4"/>
      <c r="W28" s="4"/>
    </row>
    <row r="29" spans="1:23" ht="24.75" customHeight="1">
      <c r="A29" s="32" t="s">
        <v>163</v>
      </c>
      <c r="B29" s="33" t="s">
        <v>47</v>
      </c>
      <c r="C29" s="34" t="s">
        <v>236</v>
      </c>
      <c r="D29" s="35">
        <v>1070</v>
      </c>
      <c r="E29" s="36"/>
      <c r="F29" s="36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2.58</v>
      </c>
      <c r="Q29" s="36">
        <v>0.26</v>
      </c>
      <c r="R29" s="37" t="str">
        <f t="shared" si="8"/>
        <v>SI</v>
      </c>
      <c r="S29" s="37" t="str">
        <f t="shared" si="9"/>
        <v>Sin Riesgo</v>
      </c>
      <c r="T29" s="4"/>
      <c r="U29" s="4"/>
      <c r="V29" s="4"/>
      <c r="W29" s="4"/>
    </row>
    <row r="30" spans="1:23" ht="24.75" customHeight="1">
      <c r="A30" s="32" t="s">
        <v>163</v>
      </c>
      <c r="B30" s="33" t="s">
        <v>48</v>
      </c>
      <c r="C30" s="34" t="s">
        <v>186</v>
      </c>
      <c r="D30" s="35">
        <v>1314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6.45</v>
      </c>
      <c r="L30" s="36">
        <v>0</v>
      </c>
      <c r="M30" s="36">
        <v>0</v>
      </c>
      <c r="N30" s="36">
        <v>0</v>
      </c>
      <c r="O30" s="36">
        <v>0</v>
      </c>
      <c r="P30" s="36">
        <v>15.3</v>
      </c>
      <c r="Q30" s="36">
        <v>1.86</v>
      </c>
      <c r="R30" s="37" t="str">
        <f t="shared" si="8"/>
        <v>SI</v>
      </c>
      <c r="S30" s="37" t="str">
        <f t="shared" si="9"/>
        <v>Sin Riesgo</v>
      </c>
      <c r="T30" s="4"/>
      <c r="U30" s="4"/>
      <c r="V30" s="4"/>
      <c r="W30" s="4"/>
    </row>
    <row r="31" spans="1:23" ht="24.75" customHeight="1">
      <c r="A31" s="32" t="s">
        <v>165</v>
      </c>
      <c r="B31" s="33" t="s">
        <v>49</v>
      </c>
      <c r="C31" s="34" t="s">
        <v>232</v>
      </c>
      <c r="D31" s="35">
        <v>559</v>
      </c>
      <c r="E31" s="36"/>
      <c r="F31" s="36">
        <v>0</v>
      </c>
      <c r="G31" s="36">
        <v>6.45</v>
      </c>
      <c r="H31" s="36"/>
      <c r="I31" s="36"/>
      <c r="J31" s="36">
        <v>13.27</v>
      </c>
      <c r="K31" s="36">
        <v>15.48</v>
      </c>
      <c r="L31" s="36">
        <v>0</v>
      </c>
      <c r="M31" s="36">
        <v>8.85</v>
      </c>
      <c r="N31" s="36">
        <v>21.75</v>
      </c>
      <c r="O31" s="36">
        <v>8.85</v>
      </c>
      <c r="P31" s="36">
        <v>17.69</v>
      </c>
      <c r="Q31" s="36">
        <v>9.77</v>
      </c>
      <c r="R31" s="37" t="str">
        <f t="shared" si="8"/>
        <v>NO</v>
      </c>
      <c r="S31" s="37" t="str">
        <f t="shared" si="9"/>
        <v>Bajo</v>
      </c>
      <c r="T31" s="4"/>
      <c r="U31" s="4"/>
      <c r="V31" s="4"/>
      <c r="W31" s="4"/>
    </row>
    <row r="32" spans="1:23" ht="31.5" customHeight="1">
      <c r="A32" s="32" t="s">
        <v>162</v>
      </c>
      <c r="B32" s="33" t="s">
        <v>50</v>
      </c>
      <c r="C32" s="34" t="s">
        <v>237</v>
      </c>
      <c r="D32" s="35">
        <v>318</v>
      </c>
      <c r="E32" s="36">
        <v>17.2</v>
      </c>
      <c r="F32" s="36">
        <v>13.64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6.45</v>
      </c>
      <c r="M32" s="36">
        <v>6.45</v>
      </c>
      <c r="N32" s="36">
        <v>0</v>
      </c>
      <c r="O32" s="36">
        <v>0</v>
      </c>
      <c r="P32" s="36">
        <v>0</v>
      </c>
      <c r="Q32" s="36">
        <v>3.46</v>
      </c>
      <c r="R32" s="37" t="str">
        <f t="shared" si="8"/>
        <v>SI</v>
      </c>
      <c r="S32" s="37" t="str">
        <f t="shared" si="9"/>
        <v>Sin Riesgo</v>
      </c>
      <c r="T32" s="4"/>
      <c r="U32" s="4"/>
      <c r="V32" s="4"/>
      <c r="W32" s="4"/>
    </row>
    <row r="33" spans="1:23" ht="24.75" customHeight="1">
      <c r="A33" s="32" t="s">
        <v>167</v>
      </c>
      <c r="B33" s="33" t="s">
        <v>51</v>
      </c>
      <c r="C33" s="34" t="s">
        <v>13</v>
      </c>
      <c r="D33" s="35">
        <v>54</v>
      </c>
      <c r="E33" s="36">
        <v>13.27</v>
      </c>
      <c r="F33" s="36">
        <v>6.45</v>
      </c>
      <c r="G33" s="36">
        <v>17.69</v>
      </c>
      <c r="H33" s="36">
        <v>30.59</v>
      </c>
      <c r="I33" s="36">
        <v>0</v>
      </c>
      <c r="J33" s="36">
        <v>0</v>
      </c>
      <c r="K33" s="36">
        <v>6.45</v>
      </c>
      <c r="L33" s="36">
        <v>26.5</v>
      </c>
      <c r="M33" s="36">
        <v>23.65</v>
      </c>
      <c r="N33" s="36">
        <v>0</v>
      </c>
      <c r="O33" s="36">
        <v>23.65</v>
      </c>
      <c r="P33" s="36">
        <v>58.35</v>
      </c>
      <c r="Q33" s="36">
        <v>16.08</v>
      </c>
      <c r="R33" s="37" t="str">
        <f t="shared" si="8"/>
        <v>NO</v>
      </c>
      <c r="S33" s="37" t="str">
        <f t="shared" si="9"/>
        <v>Medio</v>
      </c>
      <c r="T33" s="4"/>
      <c r="U33" s="4"/>
      <c r="V33" s="4"/>
      <c r="W33" s="4"/>
    </row>
    <row r="34" spans="1:23" ht="24.75" customHeight="1">
      <c r="A34" s="32" t="s">
        <v>167</v>
      </c>
      <c r="B34" s="33" t="s">
        <v>51</v>
      </c>
      <c r="C34" s="34" t="s">
        <v>187</v>
      </c>
      <c r="D34" s="35">
        <v>1304</v>
      </c>
      <c r="E34" s="36">
        <v>0</v>
      </c>
      <c r="F34" s="36">
        <v>0</v>
      </c>
      <c r="G34" s="36">
        <v>6.45</v>
      </c>
      <c r="H34" s="36">
        <v>15.3</v>
      </c>
      <c r="I34" s="36">
        <v>0</v>
      </c>
      <c r="J34" s="36">
        <v>0</v>
      </c>
      <c r="K34" s="36">
        <v>0</v>
      </c>
      <c r="L34" s="36">
        <v>0</v>
      </c>
      <c r="M34" s="36">
        <v>2.58</v>
      </c>
      <c r="N34" s="36">
        <v>0</v>
      </c>
      <c r="O34" s="36">
        <v>0.88</v>
      </c>
      <c r="P34" s="36">
        <v>0</v>
      </c>
      <c r="Q34" s="36">
        <v>2.2</v>
      </c>
      <c r="R34" s="37" t="str">
        <f t="shared" si="8"/>
        <v>SI</v>
      </c>
      <c r="S34" s="37" t="str">
        <f t="shared" si="9"/>
        <v>Sin Riesgo</v>
      </c>
      <c r="T34" s="4"/>
      <c r="U34" s="4"/>
      <c r="V34" s="4"/>
      <c r="W34" s="4"/>
    </row>
    <row r="35" spans="1:23" ht="35.25" customHeight="1">
      <c r="A35" s="32" t="s">
        <v>162</v>
      </c>
      <c r="B35" s="33" t="s">
        <v>52</v>
      </c>
      <c r="C35" s="34" t="s">
        <v>188</v>
      </c>
      <c r="D35" s="35">
        <v>509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15.48</v>
      </c>
      <c r="K35" s="36">
        <v>0</v>
      </c>
      <c r="L35" s="36">
        <v>0</v>
      </c>
      <c r="M35" s="36">
        <v>0</v>
      </c>
      <c r="N35" s="36">
        <v>0</v>
      </c>
      <c r="O35" s="36">
        <v>9.09</v>
      </c>
      <c r="P35" s="36">
        <v>0</v>
      </c>
      <c r="Q35" s="36">
        <v>2.11</v>
      </c>
      <c r="R35" s="37" t="str">
        <f t="shared" si="8"/>
        <v>SI</v>
      </c>
      <c r="S35" s="37" t="str">
        <f t="shared" si="9"/>
        <v>Sin Riesgo</v>
      </c>
      <c r="T35" s="4"/>
      <c r="U35" s="4"/>
      <c r="V35" s="4"/>
      <c r="W35" s="4"/>
    </row>
    <row r="36" spans="1:23" ht="24.75" customHeight="1">
      <c r="A36" s="32" t="s">
        <v>158</v>
      </c>
      <c r="B36" s="33" t="s">
        <v>53</v>
      </c>
      <c r="C36" s="34" t="s">
        <v>184</v>
      </c>
      <c r="D36" s="35">
        <v>11711</v>
      </c>
      <c r="E36" s="36"/>
      <c r="F36" s="36">
        <v>0</v>
      </c>
      <c r="G36" s="36">
        <v>0</v>
      </c>
      <c r="H36" s="36"/>
      <c r="I36" s="36"/>
      <c r="J36" s="36">
        <v>0</v>
      </c>
      <c r="K36" s="36">
        <v>0</v>
      </c>
      <c r="L36" s="36">
        <v>0</v>
      </c>
      <c r="M36" s="36">
        <v>4.55</v>
      </c>
      <c r="N36" s="36">
        <v>0</v>
      </c>
      <c r="O36" s="36">
        <v>0</v>
      </c>
      <c r="P36" s="36">
        <v>0</v>
      </c>
      <c r="Q36" s="36">
        <v>0.59</v>
      </c>
      <c r="R36" s="37" t="str">
        <f t="shared" si="8"/>
        <v>SI</v>
      </c>
      <c r="S36" s="37" t="str">
        <f t="shared" si="9"/>
        <v>Sin Riesgo</v>
      </c>
      <c r="T36" s="4"/>
      <c r="U36" s="4"/>
      <c r="V36" s="4"/>
      <c r="W36" s="4"/>
    </row>
    <row r="37" spans="1:23" ht="37.5" customHeight="1">
      <c r="A37" s="32" t="s">
        <v>158</v>
      </c>
      <c r="B37" s="33" t="s">
        <v>53</v>
      </c>
      <c r="C37" s="34" t="s">
        <v>189</v>
      </c>
      <c r="D37" s="35">
        <v>202</v>
      </c>
      <c r="E37" s="36"/>
      <c r="F37" s="36">
        <v>0</v>
      </c>
      <c r="G37" s="36">
        <v>0</v>
      </c>
      <c r="H37" s="36"/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7" t="str">
        <f t="shared" si="8"/>
        <v>SI</v>
      </c>
      <c r="S37" s="37" t="str">
        <f t="shared" si="9"/>
        <v>Sin Riesgo</v>
      </c>
      <c r="T37" s="4"/>
      <c r="U37" s="4"/>
      <c r="V37" s="4"/>
      <c r="W37" s="4"/>
    </row>
    <row r="38" spans="1:23" ht="33.75" customHeight="1">
      <c r="A38" s="32" t="s">
        <v>165</v>
      </c>
      <c r="B38" s="33" t="s">
        <v>54</v>
      </c>
      <c r="C38" s="41" t="s">
        <v>232</v>
      </c>
      <c r="D38" s="42">
        <v>952</v>
      </c>
      <c r="E38" s="36"/>
      <c r="F38" s="36">
        <v>3.52</v>
      </c>
      <c r="G38" s="36">
        <v>0</v>
      </c>
      <c r="H38" s="36"/>
      <c r="I38" s="36"/>
      <c r="J38" s="36">
        <v>0</v>
      </c>
      <c r="K38" s="36">
        <v>0</v>
      </c>
      <c r="L38" s="36">
        <v>0</v>
      </c>
      <c r="M38" s="36">
        <v>0.64</v>
      </c>
      <c r="N38" s="36">
        <v>0</v>
      </c>
      <c r="O38" s="36">
        <v>0</v>
      </c>
      <c r="P38" s="36">
        <v>0</v>
      </c>
      <c r="Q38" s="36">
        <v>0.23</v>
      </c>
      <c r="R38" s="37" t="str">
        <f t="shared" si="8"/>
        <v>SI</v>
      </c>
      <c r="S38" s="37" t="str">
        <f t="shared" si="9"/>
        <v>Sin Riesgo</v>
      </c>
      <c r="T38" s="4"/>
      <c r="U38" s="4"/>
      <c r="V38" s="4"/>
      <c r="W38" s="4"/>
    </row>
    <row r="39" spans="1:23" ht="24.75" customHeight="1">
      <c r="A39" s="32" t="s">
        <v>162</v>
      </c>
      <c r="B39" s="33" t="s">
        <v>55</v>
      </c>
      <c r="C39" s="34" t="s">
        <v>235</v>
      </c>
      <c r="D39" s="35">
        <v>686</v>
      </c>
      <c r="E39" s="36">
        <v>0</v>
      </c>
      <c r="F39" s="36">
        <v>0</v>
      </c>
      <c r="G39" s="36">
        <v>0</v>
      </c>
      <c r="H39" s="36">
        <v>0</v>
      </c>
      <c r="I39" s="36">
        <v>32.45</v>
      </c>
      <c r="J39" s="36">
        <v>0</v>
      </c>
      <c r="K39" s="36">
        <v>0</v>
      </c>
      <c r="L39" s="36">
        <v>0</v>
      </c>
      <c r="M39" s="36">
        <v>15.3</v>
      </c>
      <c r="N39" s="36">
        <v>0</v>
      </c>
      <c r="O39" s="36">
        <v>0</v>
      </c>
      <c r="P39" s="36">
        <v>0</v>
      </c>
      <c r="Q39" s="36">
        <v>4.09</v>
      </c>
      <c r="R39" s="37">
        <v>0</v>
      </c>
      <c r="S39" s="37" t="str">
        <f t="shared" si="9"/>
        <v>Sin Riesgo</v>
      </c>
      <c r="T39" s="4"/>
      <c r="U39" s="4"/>
      <c r="V39" s="4"/>
      <c r="W39" s="4"/>
    </row>
    <row r="40" spans="1:23" ht="32.25" customHeight="1">
      <c r="A40" s="32" t="s">
        <v>168</v>
      </c>
      <c r="B40" s="33" t="s">
        <v>56</v>
      </c>
      <c r="C40" s="34" t="s">
        <v>190</v>
      </c>
      <c r="D40" s="35">
        <v>1101</v>
      </c>
      <c r="E40" s="36"/>
      <c r="F40" s="36">
        <v>0</v>
      </c>
      <c r="G40" s="36">
        <v>0</v>
      </c>
      <c r="H40" s="36"/>
      <c r="I40" s="36"/>
      <c r="J40" s="36">
        <v>0</v>
      </c>
      <c r="K40" s="36">
        <v>1.77</v>
      </c>
      <c r="L40" s="36">
        <v>0</v>
      </c>
      <c r="M40" s="36">
        <v>0</v>
      </c>
      <c r="N40" s="36">
        <v>0.64</v>
      </c>
      <c r="O40" s="36">
        <v>0</v>
      </c>
      <c r="P40" s="36">
        <v>0</v>
      </c>
      <c r="Q40" s="36">
        <v>0.27</v>
      </c>
      <c r="R40" s="37" t="str">
        <f t="shared" si="8"/>
        <v>SI</v>
      </c>
      <c r="S40" s="37" t="str">
        <f t="shared" si="9"/>
        <v>Sin Riesgo</v>
      </c>
      <c r="T40" s="13"/>
      <c r="U40" s="4"/>
      <c r="V40" s="4"/>
      <c r="W40" s="4"/>
    </row>
    <row r="41" spans="1:23" ht="26.25" customHeight="1">
      <c r="A41" s="32" t="s">
        <v>163</v>
      </c>
      <c r="B41" s="33" t="s">
        <v>57</v>
      </c>
      <c r="C41" s="34" t="s">
        <v>280</v>
      </c>
      <c r="D41" s="35">
        <v>937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9.03</v>
      </c>
      <c r="Q41" s="36">
        <v>0.87</v>
      </c>
      <c r="R41" s="37" t="str">
        <f t="shared" si="8"/>
        <v>SI</v>
      </c>
      <c r="S41" s="37" t="str">
        <f t="shared" si="9"/>
        <v>Sin Riesgo</v>
      </c>
      <c r="T41" s="4"/>
      <c r="U41" s="4"/>
      <c r="V41" s="4"/>
      <c r="W41" s="4"/>
    </row>
    <row r="42" spans="1:23" ht="24.75" customHeight="1">
      <c r="A42" s="32" t="s">
        <v>166</v>
      </c>
      <c r="B42" s="33" t="s">
        <v>58</v>
      </c>
      <c r="C42" s="34" t="s">
        <v>238</v>
      </c>
      <c r="D42" s="35">
        <v>850</v>
      </c>
      <c r="E42" s="36">
        <v>0</v>
      </c>
      <c r="F42" s="36">
        <v>10.32</v>
      </c>
      <c r="G42" s="36">
        <v>23.6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2.27</v>
      </c>
      <c r="R42" s="37" t="str">
        <f t="shared" si="8"/>
        <v>SI</v>
      </c>
      <c r="S42" s="37" t="str">
        <f t="shared" si="9"/>
        <v>Sin Riesgo</v>
      </c>
      <c r="T42" s="4"/>
      <c r="U42" s="4"/>
      <c r="V42" s="4"/>
      <c r="W42" s="4"/>
    </row>
    <row r="43" spans="1:23" ht="35.25" customHeight="1">
      <c r="A43" s="32" t="s">
        <v>165</v>
      </c>
      <c r="B43" s="33" t="s">
        <v>169</v>
      </c>
      <c r="C43" s="34" t="s">
        <v>191</v>
      </c>
      <c r="D43" s="35">
        <v>828</v>
      </c>
      <c r="E43" s="36"/>
      <c r="F43" s="36">
        <v>0</v>
      </c>
      <c r="G43" s="36">
        <v>0</v>
      </c>
      <c r="H43" s="36"/>
      <c r="I43" s="36"/>
      <c r="J43" s="36">
        <v>0</v>
      </c>
      <c r="K43" s="36">
        <v>0</v>
      </c>
      <c r="L43" s="36">
        <v>0</v>
      </c>
      <c r="M43" s="36">
        <v>0</v>
      </c>
      <c r="N43" s="36">
        <v>0.64</v>
      </c>
      <c r="O43" s="36">
        <v>0</v>
      </c>
      <c r="P43" s="36">
        <v>13.27</v>
      </c>
      <c r="Q43" s="36">
        <v>1.05</v>
      </c>
      <c r="R43" s="37" t="str">
        <f t="shared" si="8"/>
        <v>SI</v>
      </c>
      <c r="S43" s="37" t="str">
        <f t="shared" si="9"/>
        <v>Sin Riesgo</v>
      </c>
      <c r="T43" s="4"/>
      <c r="U43" s="4"/>
      <c r="V43" s="4"/>
      <c r="W43" s="4"/>
    </row>
    <row r="44" spans="1:23" ht="24.75" customHeight="1">
      <c r="A44" s="32" t="s">
        <v>167</v>
      </c>
      <c r="B44" s="33" t="s">
        <v>59</v>
      </c>
      <c r="C44" s="34" t="s">
        <v>192</v>
      </c>
      <c r="D44" s="35">
        <v>10523</v>
      </c>
      <c r="E44" s="36">
        <v>0</v>
      </c>
      <c r="F44" s="36">
        <v>0</v>
      </c>
      <c r="G44" s="36">
        <v>0</v>
      </c>
      <c r="H44" s="36">
        <v>0</v>
      </c>
      <c r="I44" s="36">
        <v>4.22</v>
      </c>
      <c r="J44" s="36">
        <v>0</v>
      </c>
      <c r="K44" s="36">
        <v>0</v>
      </c>
      <c r="L44" s="36">
        <v>0</v>
      </c>
      <c r="M44" s="36">
        <v>0</v>
      </c>
      <c r="N44" s="36">
        <v>10.73</v>
      </c>
      <c r="O44" s="36">
        <v>17.85</v>
      </c>
      <c r="P44" s="36">
        <v>6.64</v>
      </c>
      <c r="Q44" s="36">
        <v>2.82</v>
      </c>
      <c r="R44" s="37" t="str">
        <f t="shared" si="8"/>
        <v>SI</v>
      </c>
      <c r="S44" s="37" t="str">
        <f t="shared" si="9"/>
        <v>Sin Riesgo</v>
      </c>
      <c r="T44" s="4"/>
      <c r="U44" s="4"/>
      <c r="V44" s="4"/>
      <c r="W44" s="4"/>
    </row>
    <row r="45" spans="1:23" ht="24.75" customHeight="1">
      <c r="A45" s="32" t="s">
        <v>167</v>
      </c>
      <c r="B45" s="33" t="s">
        <v>59</v>
      </c>
      <c r="C45" s="34" t="s">
        <v>193</v>
      </c>
      <c r="D45" s="35">
        <v>846</v>
      </c>
      <c r="E45" s="36">
        <v>0</v>
      </c>
      <c r="F45" s="36">
        <v>0</v>
      </c>
      <c r="G45" s="36">
        <v>0</v>
      </c>
      <c r="H45" s="36">
        <v>23.6</v>
      </c>
      <c r="I45" s="36">
        <v>0</v>
      </c>
      <c r="J45" s="36">
        <v>0</v>
      </c>
      <c r="K45" s="36">
        <v>8.85</v>
      </c>
      <c r="L45" s="36">
        <v>0</v>
      </c>
      <c r="M45" s="36">
        <v>0</v>
      </c>
      <c r="N45" s="36">
        <v>6.45</v>
      </c>
      <c r="O45" s="36">
        <v>8.85</v>
      </c>
      <c r="P45" s="36">
        <v>0</v>
      </c>
      <c r="Q45" s="36">
        <v>4.09</v>
      </c>
      <c r="R45" s="37" t="str">
        <f t="shared" si="8"/>
        <v>SI</v>
      </c>
      <c r="S45" s="37" t="str">
        <f t="shared" si="9"/>
        <v>Sin Riesgo</v>
      </c>
      <c r="T45" s="4"/>
      <c r="U45" s="4"/>
      <c r="V45" s="4"/>
      <c r="W45" s="4"/>
    </row>
    <row r="46" spans="1:23" ht="24.75" customHeight="1">
      <c r="A46" s="32" t="s">
        <v>167</v>
      </c>
      <c r="B46" s="33" t="s">
        <v>59</v>
      </c>
      <c r="C46" s="34" t="s">
        <v>239</v>
      </c>
      <c r="D46" s="35">
        <v>749</v>
      </c>
      <c r="E46" s="36">
        <v>0</v>
      </c>
      <c r="F46" s="36">
        <v>0</v>
      </c>
      <c r="G46" s="36">
        <v>6.45</v>
      </c>
      <c r="H46" s="36">
        <v>6.45</v>
      </c>
      <c r="I46" s="36">
        <v>23.6</v>
      </c>
      <c r="J46" s="36">
        <v>0</v>
      </c>
      <c r="K46" s="36">
        <v>8.85</v>
      </c>
      <c r="L46" s="36">
        <v>0</v>
      </c>
      <c r="M46" s="36">
        <v>0</v>
      </c>
      <c r="N46" s="36">
        <v>0</v>
      </c>
      <c r="O46" s="36">
        <v>23.6</v>
      </c>
      <c r="P46" s="36">
        <v>14.24</v>
      </c>
      <c r="Q46" s="36">
        <v>6.92</v>
      </c>
      <c r="R46" s="37" t="str">
        <f t="shared" si="8"/>
        <v>NO</v>
      </c>
      <c r="S46" s="37" t="str">
        <f t="shared" si="9"/>
        <v>Bajo</v>
      </c>
      <c r="T46" s="4"/>
      <c r="U46" s="4"/>
      <c r="V46" s="4"/>
      <c r="W46" s="4"/>
    </row>
    <row r="47" spans="1:23" ht="24.75" customHeight="1">
      <c r="A47" s="32" t="s">
        <v>167</v>
      </c>
      <c r="B47" s="33" t="s">
        <v>59</v>
      </c>
      <c r="C47" s="34" t="s">
        <v>194</v>
      </c>
      <c r="D47" s="35">
        <v>804</v>
      </c>
      <c r="E47" s="36">
        <v>1.2</v>
      </c>
      <c r="F47" s="36">
        <v>0.64</v>
      </c>
      <c r="G47" s="36">
        <v>0</v>
      </c>
      <c r="H47" s="36">
        <v>18.34</v>
      </c>
      <c r="I47" s="36">
        <v>0.64</v>
      </c>
      <c r="J47" s="36">
        <v>0.64</v>
      </c>
      <c r="K47" s="36">
        <v>0.64</v>
      </c>
      <c r="L47" s="36">
        <v>0.64</v>
      </c>
      <c r="M47" s="36">
        <v>0</v>
      </c>
      <c r="N47" s="36">
        <v>0</v>
      </c>
      <c r="O47" s="36">
        <v>24.79</v>
      </c>
      <c r="P47" s="36">
        <v>0</v>
      </c>
      <c r="Q47" s="36">
        <v>4.04</v>
      </c>
      <c r="R47" s="37" t="str">
        <f t="shared" si="8"/>
        <v>SI</v>
      </c>
      <c r="S47" s="37" t="str">
        <f t="shared" si="9"/>
        <v>Sin Riesgo</v>
      </c>
      <c r="T47" s="4"/>
      <c r="U47" s="4"/>
      <c r="V47" s="4"/>
      <c r="W47" s="4"/>
    </row>
    <row r="48" spans="1:23" ht="24.75" customHeight="1">
      <c r="A48" s="32" t="s">
        <v>167</v>
      </c>
      <c r="B48" s="33" t="s">
        <v>59</v>
      </c>
      <c r="C48" s="34" t="s">
        <v>195</v>
      </c>
      <c r="D48" s="35">
        <v>942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8.85</v>
      </c>
      <c r="P48" s="36">
        <v>0</v>
      </c>
      <c r="Q48" s="36">
        <v>0.76</v>
      </c>
      <c r="R48" s="37" t="str">
        <f t="shared" si="8"/>
        <v>SI</v>
      </c>
      <c r="S48" s="37" t="str">
        <f t="shared" si="9"/>
        <v>Sin Riesgo</v>
      </c>
      <c r="T48" s="4"/>
      <c r="U48" s="4"/>
      <c r="V48" s="4"/>
      <c r="W48" s="4"/>
    </row>
    <row r="49" spans="1:23" ht="24.75" customHeight="1">
      <c r="A49" s="32" t="s">
        <v>166</v>
      </c>
      <c r="B49" s="33" t="s">
        <v>60</v>
      </c>
      <c r="C49" s="34" t="s">
        <v>240</v>
      </c>
      <c r="D49" s="35">
        <v>1999</v>
      </c>
      <c r="E49" s="36">
        <v>6.45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3.87</v>
      </c>
      <c r="M49" s="36">
        <v>0</v>
      </c>
      <c r="N49" s="36">
        <v>0</v>
      </c>
      <c r="O49" s="36">
        <v>0</v>
      </c>
      <c r="P49" s="36">
        <v>3.87</v>
      </c>
      <c r="Q49" s="36">
        <v>1.02</v>
      </c>
      <c r="R49" s="37" t="str">
        <f t="shared" si="8"/>
        <v>SI</v>
      </c>
      <c r="S49" s="37" t="str">
        <f t="shared" si="9"/>
        <v>Sin Riesgo</v>
      </c>
      <c r="T49" s="4"/>
      <c r="U49" s="4"/>
      <c r="V49" s="4"/>
      <c r="W49" s="4"/>
    </row>
    <row r="50" spans="1:23" ht="36" customHeight="1">
      <c r="A50" s="32" t="s">
        <v>164</v>
      </c>
      <c r="B50" s="32" t="s">
        <v>61</v>
      </c>
      <c r="C50" s="34" t="s">
        <v>241</v>
      </c>
      <c r="D50" s="35">
        <v>2322</v>
      </c>
      <c r="E50" s="36">
        <v>80.19</v>
      </c>
      <c r="F50" s="36">
        <v>85.59</v>
      </c>
      <c r="G50" s="36">
        <v>85.89</v>
      </c>
      <c r="H50" s="36">
        <v>64.66</v>
      </c>
      <c r="I50" s="36">
        <v>85.25</v>
      </c>
      <c r="J50" s="36">
        <v>88.78</v>
      </c>
      <c r="K50" s="36">
        <v>94.36</v>
      </c>
      <c r="L50" s="36">
        <v>85.59</v>
      </c>
      <c r="M50" s="36">
        <v>96.79</v>
      </c>
      <c r="N50" s="36">
        <v>85.59</v>
      </c>
      <c r="O50" s="36">
        <v>85.59</v>
      </c>
      <c r="P50" s="36"/>
      <c r="Q50" s="36">
        <v>85.43</v>
      </c>
      <c r="R50" s="37" t="str">
        <f t="shared" si="8"/>
        <v>NO</v>
      </c>
      <c r="S50" s="37" t="str">
        <f t="shared" si="9"/>
        <v>Inviable Sanitariamente</v>
      </c>
      <c r="T50" s="13"/>
      <c r="U50" s="4"/>
      <c r="V50" s="4"/>
      <c r="W50" s="4"/>
    </row>
    <row r="51" spans="1:23" ht="24.75" customHeight="1">
      <c r="A51" s="32" t="s">
        <v>163</v>
      </c>
      <c r="B51" s="32" t="s">
        <v>62</v>
      </c>
      <c r="C51" s="34" t="s">
        <v>14</v>
      </c>
      <c r="D51" s="35">
        <v>95</v>
      </c>
      <c r="E51" s="36">
        <v>9.68</v>
      </c>
      <c r="F51" s="36">
        <v>0</v>
      </c>
      <c r="G51" s="36">
        <v>0</v>
      </c>
      <c r="H51" s="36">
        <v>8.85</v>
      </c>
      <c r="I51" s="36">
        <v>0</v>
      </c>
      <c r="J51" s="36">
        <v>24.14</v>
      </c>
      <c r="K51" s="36">
        <v>26.05</v>
      </c>
      <c r="L51" s="36">
        <v>0</v>
      </c>
      <c r="M51" s="36">
        <v>8.85</v>
      </c>
      <c r="N51" s="36">
        <v>8.85</v>
      </c>
      <c r="O51" s="36">
        <v>17.88</v>
      </c>
      <c r="P51" s="36">
        <v>9.68</v>
      </c>
      <c r="Q51" s="36">
        <v>9.22</v>
      </c>
      <c r="R51" s="37" t="str">
        <f t="shared" si="8"/>
        <v>NO</v>
      </c>
      <c r="S51" s="37" t="str">
        <f t="shared" si="9"/>
        <v>Bajo</v>
      </c>
      <c r="T51" s="4"/>
      <c r="U51" s="4"/>
      <c r="V51" s="4"/>
      <c r="W51" s="4"/>
    </row>
    <row r="52" spans="1:23" ht="24.75" customHeight="1">
      <c r="A52" s="32" t="s">
        <v>163</v>
      </c>
      <c r="B52" s="32" t="s">
        <v>62</v>
      </c>
      <c r="C52" s="34" t="s">
        <v>28</v>
      </c>
      <c r="D52" s="35">
        <v>4411</v>
      </c>
      <c r="E52" s="36">
        <v>0</v>
      </c>
      <c r="F52" s="36">
        <v>0</v>
      </c>
      <c r="G52" s="36">
        <v>7.68</v>
      </c>
      <c r="H52" s="36">
        <v>6.45</v>
      </c>
      <c r="I52" s="36">
        <v>0</v>
      </c>
      <c r="J52" s="36">
        <v>6.45</v>
      </c>
      <c r="K52" s="36">
        <v>21.93</v>
      </c>
      <c r="L52" s="36">
        <v>0</v>
      </c>
      <c r="M52" s="36">
        <v>0</v>
      </c>
      <c r="N52" s="36">
        <v>0</v>
      </c>
      <c r="O52" s="36">
        <v>3.87</v>
      </c>
      <c r="P52" s="36">
        <v>0</v>
      </c>
      <c r="Q52" s="36">
        <v>3.93</v>
      </c>
      <c r="R52" s="37" t="str">
        <f t="shared" si="8"/>
        <v>SI</v>
      </c>
      <c r="S52" s="37" t="str">
        <f t="shared" si="9"/>
        <v>Sin Riesgo</v>
      </c>
      <c r="T52" s="4"/>
      <c r="U52" s="4"/>
      <c r="V52" s="4"/>
      <c r="W52" s="4"/>
    </row>
    <row r="53" spans="1:23" ht="31.5" customHeight="1">
      <c r="A53" s="32" t="s">
        <v>163</v>
      </c>
      <c r="B53" s="32" t="s">
        <v>62</v>
      </c>
      <c r="C53" s="34" t="s">
        <v>196</v>
      </c>
      <c r="D53" s="35">
        <v>209</v>
      </c>
      <c r="E53" s="36">
        <v>0</v>
      </c>
      <c r="F53" s="36">
        <v>0</v>
      </c>
      <c r="G53" s="36">
        <v>8.85</v>
      </c>
      <c r="H53" s="36">
        <v>0</v>
      </c>
      <c r="I53" s="36">
        <v>41.29</v>
      </c>
      <c r="J53" s="36">
        <v>23.6</v>
      </c>
      <c r="K53" s="36">
        <v>6.45</v>
      </c>
      <c r="L53" s="36">
        <v>0</v>
      </c>
      <c r="M53" s="36">
        <v>8.85</v>
      </c>
      <c r="N53" s="36">
        <v>8.85</v>
      </c>
      <c r="O53" s="36">
        <v>8.85</v>
      </c>
      <c r="P53" s="36">
        <v>9.68</v>
      </c>
      <c r="Q53" s="36">
        <v>9.7</v>
      </c>
      <c r="R53" s="37" t="str">
        <f t="shared" si="8"/>
        <v>NO</v>
      </c>
      <c r="S53" s="37" t="str">
        <f t="shared" si="9"/>
        <v>Bajo</v>
      </c>
      <c r="T53" s="4"/>
      <c r="U53" s="4"/>
      <c r="V53" s="4"/>
      <c r="W53" s="4"/>
    </row>
    <row r="54" spans="1:23" ht="24.75" customHeight="1">
      <c r="A54" s="32" t="s">
        <v>161</v>
      </c>
      <c r="B54" s="33" t="s">
        <v>63</v>
      </c>
      <c r="C54" s="34" t="s">
        <v>197</v>
      </c>
      <c r="D54" s="35">
        <v>1458</v>
      </c>
      <c r="E54" s="36"/>
      <c r="F54" s="36">
        <v>8.85</v>
      </c>
      <c r="G54" s="36">
        <v>0</v>
      </c>
      <c r="H54" s="36">
        <v>0</v>
      </c>
      <c r="I54" s="36">
        <v>5.88</v>
      </c>
      <c r="J54" s="36">
        <v>0</v>
      </c>
      <c r="K54" s="36">
        <v>0</v>
      </c>
      <c r="L54" s="36">
        <v>0.59</v>
      </c>
      <c r="M54" s="36">
        <v>0</v>
      </c>
      <c r="N54" s="36">
        <v>0</v>
      </c>
      <c r="O54" s="36">
        <v>2.35</v>
      </c>
      <c r="P54" s="36">
        <v>0</v>
      </c>
      <c r="Q54" s="36">
        <v>1.56</v>
      </c>
      <c r="R54" s="37" t="str">
        <f t="shared" si="8"/>
        <v>SI</v>
      </c>
      <c r="S54" s="37" t="str">
        <f t="shared" si="9"/>
        <v>Sin Riesgo</v>
      </c>
      <c r="T54" s="4"/>
      <c r="U54" s="4"/>
      <c r="V54" s="4"/>
      <c r="W54" s="4"/>
    </row>
    <row r="55" spans="1:23" ht="34.5" customHeight="1">
      <c r="A55" s="32" t="s">
        <v>161</v>
      </c>
      <c r="B55" s="33" t="s">
        <v>64</v>
      </c>
      <c r="C55" s="34" t="s">
        <v>198</v>
      </c>
      <c r="D55" s="35">
        <v>614</v>
      </c>
      <c r="E55" s="36"/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7" t="str">
        <f t="shared" si="8"/>
        <v>SI</v>
      </c>
      <c r="S55" s="37" t="str">
        <f t="shared" si="9"/>
        <v>Sin Riesgo</v>
      </c>
      <c r="T55" s="4"/>
      <c r="U55" s="4"/>
      <c r="V55" s="4"/>
      <c r="W55" s="4"/>
    </row>
    <row r="56" spans="1:23" ht="24.75" customHeight="1">
      <c r="A56" s="32" t="s">
        <v>163</v>
      </c>
      <c r="B56" s="33" t="s">
        <v>65</v>
      </c>
      <c r="C56" s="34" t="s">
        <v>199</v>
      </c>
      <c r="D56" s="35">
        <v>2186</v>
      </c>
      <c r="E56" s="36">
        <v>0</v>
      </c>
      <c r="F56" s="36">
        <v>2.58</v>
      </c>
      <c r="G56" s="36">
        <v>2.58</v>
      </c>
      <c r="H56" s="36">
        <v>0</v>
      </c>
      <c r="I56" s="36">
        <v>0</v>
      </c>
      <c r="J56" s="36">
        <v>2.58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0.65</v>
      </c>
      <c r="R56" s="37" t="str">
        <f t="shared" si="8"/>
        <v>SI</v>
      </c>
      <c r="S56" s="37" t="str">
        <f t="shared" si="9"/>
        <v>Sin Riesgo</v>
      </c>
      <c r="T56" s="4"/>
      <c r="U56" s="4"/>
      <c r="V56" s="4"/>
      <c r="W56" s="4"/>
    </row>
    <row r="57" spans="1:23" ht="24.75" customHeight="1">
      <c r="A57" s="32" t="s">
        <v>158</v>
      </c>
      <c r="B57" s="33" t="s">
        <v>66</v>
      </c>
      <c r="C57" s="34" t="s">
        <v>200</v>
      </c>
      <c r="D57" s="35">
        <v>14140</v>
      </c>
      <c r="E57" s="36"/>
      <c r="F57" s="36">
        <v>0</v>
      </c>
      <c r="G57" s="36">
        <v>0</v>
      </c>
      <c r="H57" s="36"/>
      <c r="I57" s="36"/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7" t="str">
        <f t="shared" si="8"/>
        <v>SI</v>
      </c>
      <c r="S57" s="37" t="str">
        <f t="shared" si="9"/>
        <v>Sin Riesgo</v>
      </c>
      <c r="T57" s="4"/>
      <c r="U57" s="4"/>
      <c r="V57" s="4"/>
      <c r="W57" s="4"/>
    </row>
    <row r="58" spans="1:23" ht="31.5" customHeight="1">
      <c r="A58" s="32" t="s">
        <v>162</v>
      </c>
      <c r="B58" s="33" t="s">
        <v>67</v>
      </c>
      <c r="C58" s="34" t="s">
        <v>235</v>
      </c>
      <c r="D58" s="35">
        <v>2985</v>
      </c>
      <c r="E58" s="36">
        <v>9.68</v>
      </c>
      <c r="F58" s="36">
        <v>0</v>
      </c>
      <c r="G58" s="36">
        <v>0</v>
      </c>
      <c r="H58" s="36">
        <v>0</v>
      </c>
      <c r="I58" s="36">
        <v>6.45</v>
      </c>
      <c r="J58" s="36">
        <v>0</v>
      </c>
      <c r="K58" s="36"/>
      <c r="L58" s="36">
        <v>0</v>
      </c>
      <c r="M58" s="36">
        <v>0</v>
      </c>
      <c r="N58" s="36">
        <v>0</v>
      </c>
      <c r="O58" s="36">
        <v>6.45</v>
      </c>
      <c r="P58" s="36">
        <v>0</v>
      </c>
      <c r="Q58" s="36">
        <v>1.87</v>
      </c>
      <c r="R58" s="37" t="str">
        <f t="shared" si="8"/>
        <v>SI</v>
      </c>
      <c r="S58" s="37" t="str">
        <f t="shared" si="9"/>
        <v>Sin Riesgo</v>
      </c>
      <c r="T58" s="4"/>
      <c r="U58" s="4"/>
      <c r="V58" s="4"/>
      <c r="W58" s="4"/>
    </row>
    <row r="59" spans="1:23" ht="30.75" customHeight="1">
      <c r="A59" s="32" t="s">
        <v>162</v>
      </c>
      <c r="B59" s="33" t="s">
        <v>67</v>
      </c>
      <c r="C59" s="34" t="s">
        <v>242</v>
      </c>
      <c r="D59" s="35">
        <v>116</v>
      </c>
      <c r="E59" s="36">
        <v>50</v>
      </c>
      <c r="F59" s="36">
        <v>0</v>
      </c>
      <c r="G59" s="36">
        <v>0</v>
      </c>
      <c r="H59" s="36">
        <v>18.18</v>
      </c>
      <c r="I59" s="36">
        <v>19.72</v>
      </c>
      <c r="J59" s="36">
        <v>32.62</v>
      </c>
      <c r="K59" s="36"/>
      <c r="L59" s="36">
        <v>0</v>
      </c>
      <c r="M59" s="36">
        <v>0</v>
      </c>
      <c r="N59" s="36">
        <v>0</v>
      </c>
      <c r="O59" s="36">
        <v>6.45</v>
      </c>
      <c r="P59" s="36">
        <v>0</v>
      </c>
      <c r="Q59" s="36">
        <v>11.98</v>
      </c>
      <c r="R59" s="37" t="str">
        <f t="shared" si="8"/>
        <v>NO</v>
      </c>
      <c r="S59" s="37" t="str">
        <f t="shared" si="9"/>
        <v>Bajo</v>
      </c>
      <c r="T59" s="4"/>
      <c r="U59" s="4"/>
      <c r="V59" s="4"/>
      <c r="W59" s="4"/>
    </row>
    <row r="60" spans="1:23" ht="24.75" customHeight="1">
      <c r="A60" s="32" t="s">
        <v>165</v>
      </c>
      <c r="B60" s="33" t="s">
        <v>68</v>
      </c>
      <c r="C60" s="34" t="s">
        <v>243</v>
      </c>
      <c r="D60" s="35">
        <v>632</v>
      </c>
      <c r="E60" s="36"/>
      <c r="F60" s="36">
        <v>0</v>
      </c>
      <c r="G60" s="36"/>
      <c r="H60" s="36">
        <v>0</v>
      </c>
      <c r="I60" s="36"/>
      <c r="J60" s="36">
        <v>0.64</v>
      </c>
      <c r="K60" s="36">
        <v>0.64</v>
      </c>
      <c r="L60" s="36">
        <v>0.88</v>
      </c>
      <c r="M60" s="36">
        <v>17.85</v>
      </c>
      <c r="N60" s="36">
        <v>0.64</v>
      </c>
      <c r="O60" s="36">
        <v>1.16</v>
      </c>
      <c r="P60" s="36">
        <v>0</v>
      </c>
      <c r="Q60" s="36">
        <v>2.94</v>
      </c>
      <c r="R60" s="37" t="str">
        <f t="shared" si="8"/>
        <v>SI</v>
      </c>
      <c r="S60" s="37" t="str">
        <f aca="true" t="shared" si="10" ref="S60:S113">IF(Q60&lt;=5,"Sin Riesgo",IF(Q60&lt;=14,"Bajo",IF(Q60&lt;=35,"Medio",IF(Q60&lt;=80,"Alto","Inviable Sanitariamente"))))</f>
        <v>Sin Riesgo</v>
      </c>
      <c r="T60" s="4"/>
      <c r="U60" s="4"/>
      <c r="V60" s="4"/>
      <c r="W60" s="4"/>
    </row>
    <row r="61" spans="1:23" ht="24.75" customHeight="1">
      <c r="A61" s="32" t="s">
        <v>162</v>
      </c>
      <c r="B61" s="33" t="s">
        <v>69</v>
      </c>
      <c r="C61" s="34" t="s">
        <v>201</v>
      </c>
      <c r="D61" s="35">
        <v>4993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8.85</v>
      </c>
      <c r="N61" s="36">
        <v>0</v>
      </c>
      <c r="O61" s="36">
        <v>2.58</v>
      </c>
      <c r="P61" s="36">
        <v>0</v>
      </c>
      <c r="Q61" s="36">
        <v>1.04</v>
      </c>
      <c r="R61" s="37" t="str">
        <f aca="true" t="shared" si="11" ref="R61:R124">IF(Q61&lt;=5,"SI","NO")</f>
        <v>SI</v>
      </c>
      <c r="S61" s="37" t="str">
        <f t="shared" si="10"/>
        <v>Sin Riesgo</v>
      </c>
      <c r="T61" s="4"/>
      <c r="U61" s="4"/>
      <c r="V61" s="4"/>
      <c r="W61" s="4"/>
    </row>
    <row r="62" spans="1:23" ht="32.25" customHeight="1">
      <c r="A62" s="32" t="s">
        <v>167</v>
      </c>
      <c r="B62" s="33" t="s">
        <v>70</v>
      </c>
      <c r="C62" s="34" t="s">
        <v>244</v>
      </c>
      <c r="D62" s="35">
        <v>5813</v>
      </c>
      <c r="E62" s="36">
        <v>53.87</v>
      </c>
      <c r="F62" s="36">
        <v>85.6</v>
      </c>
      <c r="G62" s="36">
        <v>81.36</v>
      </c>
      <c r="H62" s="36">
        <v>99.52</v>
      </c>
      <c r="I62" s="36">
        <v>98.01</v>
      </c>
      <c r="J62" s="36">
        <v>84.23</v>
      </c>
      <c r="K62" s="36">
        <v>85.6</v>
      </c>
      <c r="L62" s="36">
        <v>99.04</v>
      </c>
      <c r="M62" s="36">
        <v>70.66</v>
      </c>
      <c r="N62" s="36">
        <v>99.04</v>
      </c>
      <c r="O62" s="36">
        <v>98.4</v>
      </c>
      <c r="P62" s="36">
        <v>96.84</v>
      </c>
      <c r="Q62" s="36">
        <v>86.89</v>
      </c>
      <c r="R62" s="37" t="str">
        <f t="shared" si="11"/>
        <v>NO</v>
      </c>
      <c r="S62" s="37" t="str">
        <f t="shared" si="10"/>
        <v>Inviable Sanitariamente</v>
      </c>
      <c r="T62" s="4"/>
      <c r="U62" s="4"/>
      <c r="V62" s="4"/>
      <c r="W62" s="4"/>
    </row>
    <row r="63" spans="1:23" ht="24.75" customHeight="1">
      <c r="A63" s="32" t="s">
        <v>167</v>
      </c>
      <c r="B63" s="33" t="s">
        <v>70</v>
      </c>
      <c r="C63" s="34" t="s">
        <v>202</v>
      </c>
      <c r="D63" s="35">
        <v>348</v>
      </c>
      <c r="E63" s="36">
        <v>50</v>
      </c>
      <c r="F63" s="36">
        <v>33.33</v>
      </c>
      <c r="G63" s="36">
        <v>0</v>
      </c>
      <c r="H63" s="36">
        <v>0</v>
      </c>
      <c r="I63" s="36">
        <v>0</v>
      </c>
      <c r="J63" s="36">
        <v>0</v>
      </c>
      <c r="K63" s="36">
        <v>8.85</v>
      </c>
      <c r="L63" s="36">
        <v>0</v>
      </c>
      <c r="M63" s="36">
        <v>40.8</v>
      </c>
      <c r="N63" s="36">
        <v>0.88</v>
      </c>
      <c r="O63" s="36">
        <v>31.64</v>
      </c>
      <c r="P63" s="36">
        <v>13.27</v>
      </c>
      <c r="Q63" s="36">
        <v>14</v>
      </c>
      <c r="R63" s="37" t="str">
        <f t="shared" si="11"/>
        <v>NO</v>
      </c>
      <c r="S63" s="37" t="str">
        <f t="shared" si="10"/>
        <v>Bajo</v>
      </c>
      <c r="T63" s="4"/>
      <c r="U63" s="4"/>
      <c r="V63" s="4"/>
      <c r="W63" s="4"/>
    </row>
    <row r="64" spans="1:23" ht="24.75" customHeight="1">
      <c r="A64" s="32" t="s">
        <v>161</v>
      </c>
      <c r="B64" s="33" t="s">
        <v>170</v>
      </c>
      <c r="C64" s="34" t="s">
        <v>203</v>
      </c>
      <c r="D64" s="35">
        <v>6153</v>
      </c>
      <c r="E64" s="36"/>
      <c r="F64" s="36">
        <v>5.31</v>
      </c>
      <c r="G64" s="36">
        <v>0</v>
      </c>
      <c r="H64" s="36">
        <v>0</v>
      </c>
      <c r="I64" s="36">
        <v>0.35</v>
      </c>
      <c r="J64" s="36">
        <v>0.39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0.55</v>
      </c>
      <c r="R64" s="37" t="str">
        <f t="shared" si="11"/>
        <v>SI</v>
      </c>
      <c r="S64" s="37" t="str">
        <f t="shared" si="10"/>
        <v>Sin Riesgo</v>
      </c>
      <c r="T64" s="4"/>
      <c r="U64" s="4"/>
      <c r="V64" s="4"/>
      <c r="W64" s="4"/>
    </row>
    <row r="65" spans="1:23" ht="24.75" customHeight="1">
      <c r="A65" s="32" t="s">
        <v>161</v>
      </c>
      <c r="B65" s="33" t="s">
        <v>71</v>
      </c>
      <c r="C65" s="34" t="s">
        <v>243</v>
      </c>
      <c r="D65" s="35">
        <v>5128</v>
      </c>
      <c r="E65" s="36"/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0.35</v>
      </c>
      <c r="P65" s="36">
        <v>0</v>
      </c>
      <c r="Q65" s="36">
        <v>0.03</v>
      </c>
      <c r="R65" s="37" t="str">
        <f t="shared" si="11"/>
        <v>SI</v>
      </c>
      <c r="S65" s="37" t="str">
        <f t="shared" si="10"/>
        <v>Sin Riesgo</v>
      </c>
      <c r="T65" s="4"/>
      <c r="U65" s="4"/>
      <c r="V65" s="4"/>
      <c r="W65" s="4"/>
    </row>
    <row r="66" spans="1:23" ht="30">
      <c r="A66" s="32" t="s">
        <v>165</v>
      </c>
      <c r="B66" s="33" t="s">
        <v>72</v>
      </c>
      <c r="C66" s="34" t="s">
        <v>204</v>
      </c>
      <c r="D66" s="35">
        <v>1083</v>
      </c>
      <c r="E66" s="36"/>
      <c r="F66" s="36">
        <v>0.59</v>
      </c>
      <c r="G66" s="36">
        <v>0</v>
      </c>
      <c r="H66" s="36"/>
      <c r="I66" s="36"/>
      <c r="J66" s="36">
        <v>0.64</v>
      </c>
      <c r="K66" s="36">
        <v>0</v>
      </c>
      <c r="L66" s="36">
        <v>0</v>
      </c>
      <c r="M66" s="36">
        <v>2.58</v>
      </c>
      <c r="N66" s="36">
        <v>0.64</v>
      </c>
      <c r="O66" s="36">
        <v>0.87</v>
      </c>
      <c r="P66" s="36">
        <v>0</v>
      </c>
      <c r="Q66" s="36">
        <v>0.69</v>
      </c>
      <c r="R66" s="37" t="str">
        <f t="shared" si="11"/>
        <v>SI</v>
      </c>
      <c r="S66" s="37" t="str">
        <f t="shared" si="10"/>
        <v>Sin Riesgo</v>
      </c>
      <c r="T66" s="4"/>
      <c r="U66" s="4"/>
      <c r="V66" s="4"/>
      <c r="W66" s="4"/>
    </row>
    <row r="67" spans="1:23" ht="24.75" customHeight="1">
      <c r="A67" s="32" t="s">
        <v>158</v>
      </c>
      <c r="B67" s="33" t="s">
        <v>73</v>
      </c>
      <c r="C67" s="34" t="s">
        <v>184</v>
      </c>
      <c r="D67" s="35">
        <v>53161</v>
      </c>
      <c r="E67" s="36"/>
      <c r="F67" s="36">
        <v>0</v>
      </c>
      <c r="G67" s="36">
        <v>0</v>
      </c>
      <c r="H67" s="36"/>
      <c r="I67" s="36"/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7" t="str">
        <f t="shared" si="11"/>
        <v>SI</v>
      </c>
      <c r="S67" s="37" t="str">
        <f t="shared" si="10"/>
        <v>Sin Riesgo</v>
      </c>
      <c r="T67" s="4"/>
      <c r="U67" s="4"/>
      <c r="V67" s="4"/>
      <c r="W67" s="4"/>
    </row>
    <row r="68" spans="1:23" ht="24.75" customHeight="1">
      <c r="A68" s="32" t="s">
        <v>163</v>
      </c>
      <c r="B68" s="33" t="s">
        <v>74</v>
      </c>
      <c r="C68" s="34" t="s">
        <v>205</v>
      </c>
      <c r="D68" s="35">
        <v>2421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8.85</v>
      </c>
      <c r="M68" s="36">
        <v>0</v>
      </c>
      <c r="N68" s="36">
        <v>8.85</v>
      </c>
      <c r="O68" s="36">
        <v>0</v>
      </c>
      <c r="P68" s="36">
        <v>0</v>
      </c>
      <c r="Q68" s="36">
        <v>1.56</v>
      </c>
      <c r="R68" s="37" t="str">
        <f t="shared" si="11"/>
        <v>SI</v>
      </c>
      <c r="S68" s="37" t="str">
        <f t="shared" si="10"/>
        <v>Sin Riesgo</v>
      </c>
      <c r="T68" s="4"/>
      <c r="U68" s="4"/>
      <c r="V68" s="4"/>
      <c r="W68" s="4"/>
    </row>
    <row r="69" spans="1:23" ht="37.5" customHeight="1">
      <c r="A69" s="32" t="s">
        <v>162</v>
      </c>
      <c r="B69" s="33" t="s">
        <v>75</v>
      </c>
      <c r="C69" s="34" t="s">
        <v>206</v>
      </c>
      <c r="D69" s="35">
        <v>1095</v>
      </c>
      <c r="E69" s="36">
        <v>0</v>
      </c>
      <c r="F69" s="36">
        <v>0</v>
      </c>
      <c r="G69" s="36">
        <v>0</v>
      </c>
      <c r="H69" s="36">
        <v>8.85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0.8</v>
      </c>
      <c r="R69" s="37" t="str">
        <f t="shared" si="11"/>
        <v>SI</v>
      </c>
      <c r="S69" s="37" t="str">
        <f t="shared" si="10"/>
        <v>Sin Riesgo</v>
      </c>
      <c r="T69" s="4"/>
      <c r="U69" s="4"/>
      <c r="V69" s="4"/>
      <c r="W69" s="4"/>
    </row>
    <row r="70" spans="1:23" ht="36" customHeight="1">
      <c r="A70" s="32" t="s">
        <v>162</v>
      </c>
      <c r="B70" s="33" t="s">
        <v>75</v>
      </c>
      <c r="C70" s="34" t="s">
        <v>207</v>
      </c>
      <c r="D70" s="35">
        <v>1043</v>
      </c>
      <c r="E70" s="36">
        <v>0</v>
      </c>
      <c r="F70" s="36">
        <v>0</v>
      </c>
      <c r="G70" s="36">
        <v>23.6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2.02</v>
      </c>
      <c r="R70" s="37" t="str">
        <f t="shared" si="11"/>
        <v>SI</v>
      </c>
      <c r="S70" s="37" t="str">
        <f t="shared" si="10"/>
        <v>Sin Riesgo</v>
      </c>
      <c r="T70" s="4"/>
      <c r="U70" s="4"/>
      <c r="V70" s="4"/>
      <c r="W70" s="4"/>
    </row>
    <row r="71" spans="1:23" ht="33" customHeight="1">
      <c r="A71" s="32" t="s">
        <v>162</v>
      </c>
      <c r="B71" s="33" t="s">
        <v>76</v>
      </c>
      <c r="C71" s="34" t="s">
        <v>245</v>
      </c>
      <c r="D71" s="35">
        <v>340</v>
      </c>
      <c r="E71" s="36">
        <v>9.68</v>
      </c>
      <c r="F71" s="36">
        <v>0</v>
      </c>
      <c r="G71" s="36">
        <v>6.45</v>
      </c>
      <c r="H71" s="36">
        <v>0</v>
      </c>
      <c r="I71" s="36">
        <v>0</v>
      </c>
      <c r="J71" s="36">
        <v>0</v>
      </c>
      <c r="K71" s="36">
        <v>6.45</v>
      </c>
      <c r="L71" s="36">
        <v>23.65</v>
      </c>
      <c r="M71" s="36">
        <v>0</v>
      </c>
      <c r="N71" s="36">
        <v>0</v>
      </c>
      <c r="O71" s="36">
        <v>0</v>
      </c>
      <c r="P71" s="36">
        <v>0</v>
      </c>
      <c r="Q71" s="36">
        <v>3.79</v>
      </c>
      <c r="R71" s="37" t="str">
        <f t="shared" si="11"/>
        <v>SI</v>
      </c>
      <c r="S71" s="37" t="str">
        <f t="shared" si="10"/>
        <v>Sin Riesgo</v>
      </c>
      <c r="T71" s="4"/>
      <c r="U71" s="4"/>
      <c r="V71" s="4"/>
      <c r="W71" s="4"/>
    </row>
    <row r="72" spans="1:23" ht="24.75" customHeight="1">
      <c r="A72" s="32" t="s">
        <v>158</v>
      </c>
      <c r="B72" s="33" t="s">
        <v>77</v>
      </c>
      <c r="C72" s="34" t="s">
        <v>184</v>
      </c>
      <c r="D72" s="35">
        <v>7198</v>
      </c>
      <c r="E72" s="36">
        <v>9.48</v>
      </c>
      <c r="F72" s="36">
        <v>0</v>
      </c>
      <c r="G72" s="36">
        <v>3.87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0.92</v>
      </c>
      <c r="R72" s="37" t="str">
        <f t="shared" si="11"/>
        <v>SI</v>
      </c>
      <c r="S72" s="37" t="str">
        <f t="shared" si="10"/>
        <v>Sin Riesgo</v>
      </c>
      <c r="T72" s="4"/>
      <c r="U72" s="4"/>
      <c r="V72" s="4"/>
      <c r="W72" s="4"/>
    </row>
    <row r="73" spans="1:23" ht="24.75" customHeight="1">
      <c r="A73" s="32" t="s">
        <v>165</v>
      </c>
      <c r="B73" s="33" t="s">
        <v>78</v>
      </c>
      <c r="C73" s="34" t="s">
        <v>232</v>
      </c>
      <c r="D73" s="35">
        <v>1514</v>
      </c>
      <c r="E73" s="36"/>
      <c r="F73" s="36">
        <v>0</v>
      </c>
      <c r="G73" s="36">
        <v>0</v>
      </c>
      <c r="H73" s="36"/>
      <c r="I73" s="36"/>
      <c r="J73" s="36">
        <v>0.64</v>
      </c>
      <c r="K73" s="36">
        <v>0.64</v>
      </c>
      <c r="L73" s="36">
        <v>17.7</v>
      </c>
      <c r="M73" s="36">
        <v>0</v>
      </c>
      <c r="N73" s="36">
        <v>0.64</v>
      </c>
      <c r="O73" s="36">
        <v>0</v>
      </c>
      <c r="P73" s="36">
        <v>0</v>
      </c>
      <c r="Q73" s="36">
        <v>2.18</v>
      </c>
      <c r="R73" s="37" t="str">
        <f t="shared" si="11"/>
        <v>SI</v>
      </c>
      <c r="S73" s="37" t="str">
        <f t="shared" si="10"/>
        <v>Sin Riesgo</v>
      </c>
      <c r="T73" s="4"/>
      <c r="U73" s="4"/>
      <c r="V73" s="4"/>
      <c r="W73" s="4"/>
    </row>
    <row r="74" spans="1:23" ht="33.75" customHeight="1">
      <c r="A74" s="32" t="s">
        <v>161</v>
      </c>
      <c r="B74" s="33" t="s">
        <v>79</v>
      </c>
      <c r="C74" s="34" t="s">
        <v>208</v>
      </c>
      <c r="D74" s="35">
        <v>2266</v>
      </c>
      <c r="E74" s="36"/>
      <c r="F74" s="36">
        <v>8.85</v>
      </c>
      <c r="G74" s="36">
        <v>0</v>
      </c>
      <c r="H74" s="36">
        <v>9.09</v>
      </c>
      <c r="I74" s="36">
        <v>0.59</v>
      </c>
      <c r="J74" s="36">
        <v>0</v>
      </c>
      <c r="K74" s="36">
        <v>0</v>
      </c>
      <c r="L74" s="36">
        <v>0</v>
      </c>
      <c r="M74" s="36">
        <v>0.64</v>
      </c>
      <c r="N74" s="36">
        <v>0</v>
      </c>
      <c r="O74" s="36">
        <v>0.88</v>
      </c>
      <c r="P74" s="36">
        <v>0</v>
      </c>
      <c r="Q74" s="36">
        <v>1.74</v>
      </c>
      <c r="R74" s="37" t="str">
        <f t="shared" si="11"/>
        <v>SI</v>
      </c>
      <c r="S74" s="37" t="str">
        <f t="shared" si="10"/>
        <v>Sin Riesgo</v>
      </c>
      <c r="T74" s="4"/>
      <c r="U74" s="4"/>
      <c r="V74" s="4"/>
      <c r="W74" s="4"/>
    </row>
    <row r="75" spans="1:23" ht="24.75" customHeight="1">
      <c r="A75" s="32" t="s">
        <v>165</v>
      </c>
      <c r="B75" s="33" t="s">
        <v>80</v>
      </c>
      <c r="C75" s="34" t="s">
        <v>246</v>
      </c>
      <c r="D75" s="35">
        <v>550</v>
      </c>
      <c r="E75" s="36"/>
      <c r="F75" s="36">
        <v>0</v>
      </c>
      <c r="G75" s="36">
        <v>0</v>
      </c>
      <c r="H75" s="36"/>
      <c r="I75" s="36">
        <v>0</v>
      </c>
      <c r="J75" s="36">
        <v>0.97</v>
      </c>
      <c r="K75" s="36">
        <v>0.64</v>
      </c>
      <c r="L75" s="36">
        <v>6.47</v>
      </c>
      <c r="M75" s="36">
        <v>0</v>
      </c>
      <c r="N75" s="36">
        <v>0.64</v>
      </c>
      <c r="O75" s="36">
        <v>0.44</v>
      </c>
      <c r="P75" s="36">
        <v>0</v>
      </c>
      <c r="Q75" s="36">
        <v>1</v>
      </c>
      <c r="R75" s="37" t="str">
        <f t="shared" si="11"/>
        <v>SI</v>
      </c>
      <c r="S75" s="37" t="str">
        <f t="shared" si="10"/>
        <v>Sin Riesgo</v>
      </c>
      <c r="T75" s="4"/>
      <c r="U75" s="4"/>
      <c r="V75" s="4"/>
      <c r="W75" s="4"/>
    </row>
    <row r="76" spans="1:23" ht="24.75" customHeight="1">
      <c r="A76" s="32" t="s">
        <v>161</v>
      </c>
      <c r="B76" s="33" t="s">
        <v>81</v>
      </c>
      <c r="C76" s="34" t="s">
        <v>247</v>
      </c>
      <c r="D76" s="35">
        <v>3703</v>
      </c>
      <c r="E76" s="36"/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7" t="str">
        <f t="shared" si="11"/>
        <v>SI</v>
      </c>
      <c r="S76" s="37" t="str">
        <f t="shared" si="10"/>
        <v>Sin Riesgo</v>
      </c>
      <c r="T76" s="4"/>
      <c r="U76" s="4"/>
      <c r="V76" s="4"/>
      <c r="W76" s="4"/>
    </row>
    <row r="77" spans="1:23" ht="24.75" customHeight="1">
      <c r="A77" s="32" t="s">
        <v>161</v>
      </c>
      <c r="B77" s="33" t="s">
        <v>82</v>
      </c>
      <c r="C77" s="34" t="s">
        <v>209</v>
      </c>
      <c r="D77" s="35">
        <v>1373</v>
      </c>
      <c r="E77" s="36"/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11.67</v>
      </c>
      <c r="N77" s="36">
        <v>0</v>
      </c>
      <c r="O77" s="36">
        <v>2.58</v>
      </c>
      <c r="P77" s="36">
        <v>0</v>
      </c>
      <c r="Q77" s="36">
        <v>1.13</v>
      </c>
      <c r="R77" s="37" t="str">
        <f t="shared" si="11"/>
        <v>SI</v>
      </c>
      <c r="S77" s="37" t="str">
        <f t="shared" si="10"/>
        <v>Sin Riesgo</v>
      </c>
      <c r="T77" s="4"/>
      <c r="U77" s="4"/>
      <c r="V77" s="4"/>
      <c r="W77" s="4"/>
    </row>
    <row r="78" spans="1:23" ht="24.75" customHeight="1">
      <c r="A78" s="32" t="s">
        <v>162</v>
      </c>
      <c r="B78" s="33" t="s">
        <v>83</v>
      </c>
      <c r="C78" s="34" t="s">
        <v>18</v>
      </c>
      <c r="D78" s="35">
        <v>749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8.85</v>
      </c>
      <c r="K78" s="36">
        <v>0</v>
      </c>
      <c r="L78" s="36">
        <v>0</v>
      </c>
      <c r="M78" s="36">
        <v>0</v>
      </c>
      <c r="N78" s="36">
        <v>9.73</v>
      </c>
      <c r="O78" s="36">
        <v>0</v>
      </c>
      <c r="P78" s="36">
        <v>0</v>
      </c>
      <c r="Q78" s="36">
        <v>1.64</v>
      </c>
      <c r="R78" s="37" t="str">
        <f t="shared" si="11"/>
        <v>SI</v>
      </c>
      <c r="S78" s="37" t="str">
        <f t="shared" si="10"/>
        <v>Sin Riesgo</v>
      </c>
      <c r="T78" s="4"/>
      <c r="U78" s="4"/>
      <c r="V78" s="4"/>
      <c r="W78" s="4"/>
    </row>
    <row r="79" spans="1:23" ht="24.75" customHeight="1">
      <c r="A79" s="32" t="s">
        <v>163</v>
      </c>
      <c r="B79" s="33" t="s">
        <v>84</v>
      </c>
      <c r="C79" s="34" t="s">
        <v>19</v>
      </c>
      <c r="D79" s="35">
        <v>899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12.5</v>
      </c>
      <c r="M79" s="36">
        <v>8.85</v>
      </c>
      <c r="N79" s="36">
        <v>0</v>
      </c>
      <c r="O79" s="36">
        <v>0</v>
      </c>
      <c r="P79" s="36">
        <v>0</v>
      </c>
      <c r="Q79" s="36">
        <v>2.45</v>
      </c>
      <c r="R79" s="37" t="str">
        <f t="shared" si="11"/>
        <v>SI</v>
      </c>
      <c r="S79" s="37" t="str">
        <f t="shared" si="10"/>
        <v>Sin Riesgo</v>
      </c>
      <c r="T79" s="4"/>
      <c r="U79" s="4"/>
      <c r="V79" s="4"/>
      <c r="W79" s="4"/>
    </row>
    <row r="80" spans="1:23" ht="24.75" customHeight="1">
      <c r="A80" s="32" t="s">
        <v>158</v>
      </c>
      <c r="B80" s="32" t="s">
        <v>85</v>
      </c>
      <c r="C80" s="34" t="s">
        <v>210</v>
      </c>
      <c r="D80" s="35">
        <v>62032</v>
      </c>
      <c r="E80" s="36"/>
      <c r="F80" s="36"/>
      <c r="G80" s="36">
        <v>0</v>
      </c>
      <c r="H80" s="36"/>
      <c r="I80" s="36"/>
      <c r="J80" s="36">
        <v>2.48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0.34</v>
      </c>
      <c r="R80" s="37" t="str">
        <f t="shared" si="11"/>
        <v>SI</v>
      </c>
      <c r="S80" s="37" t="str">
        <f t="shared" si="10"/>
        <v>Sin Riesgo</v>
      </c>
      <c r="T80" s="4"/>
      <c r="U80" s="4"/>
      <c r="V80" s="4"/>
      <c r="W80" s="4"/>
    </row>
    <row r="81" spans="1:23" ht="33" customHeight="1">
      <c r="A81" s="32" t="s">
        <v>165</v>
      </c>
      <c r="B81" s="33" t="s">
        <v>86</v>
      </c>
      <c r="C81" s="38" t="s">
        <v>248</v>
      </c>
      <c r="D81" s="39">
        <v>1608</v>
      </c>
      <c r="E81" s="36"/>
      <c r="F81" s="36">
        <v>0</v>
      </c>
      <c r="G81" s="36">
        <v>0</v>
      </c>
      <c r="H81" s="36"/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5.31</v>
      </c>
      <c r="P81" s="36">
        <v>0</v>
      </c>
      <c r="Q81" s="36">
        <v>1.06</v>
      </c>
      <c r="R81" s="37" t="str">
        <f t="shared" si="11"/>
        <v>SI</v>
      </c>
      <c r="S81" s="37" t="str">
        <f t="shared" si="10"/>
        <v>Sin Riesgo</v>
      </c>
      <c r="T81" s="4"/>
      <c r="U81" s="4"/>
      <c r="V81" s="4"/>
      <c r="W81" s="4"/>
    </row>
    <row r="82" spans="1:23" ht="24.75" customHeight="1">
      <c r="A82" s="32" t="s">
        <v>163</v>
      </c>
      <c r="B82" s="33" t="s">
        <v>87</v>
      </c>
      <c r="C82" s="34" t="s">
        <v>211</v>
      </c>
      <c r="D82" s="35">
        <v>2191</v>
      </c>
      <c r="E82" s="36">
        <v>0</v>
      </c>
      <c r="F82" s="36">
        <v>0</v>
      </c>
      <c r="G82" s="36"/>
      <c r="H82" s="36"/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7" t="str">
        <f t="shared" si="11"/>
        <v>SI</v>
      </c>
      <c r="S82" s="37" t="str">
        <f t="shared" si="10"/>
        <v>Sin Riesgo</v>
      </c>
      <c r="T82" s="4"/>
      <c r="U82" s="4"/>
      <c r="V82" s="4"/>
      <c r="W82" s="4"/>
    </row>
    <row r="83" spans="1:23" ht="24.75" customHeight="1">
      <c r="A83" s="32" t="s">
        <v>163</v>
      </c>
      <c r="B83" s="33" t="s">
        <v>88</v>
      </c>
      <c r="C83" s="34" t="s">
        <v>236</v>
      </c>
      <c r="D83" s="35">
        <v>2241</v>
      </c>
      <c r="E83" s="36">
        <v>0</v>
      </c>
      <c r="F83" s="36">
        <v>0</v>
      </c>
      <c r="G83" s="36">
        <v>0</v>
      </c>
      <c r="H83" s="36">
        <v>8.85</v>
      </c>
      <c r="I83" s="36">
        <v>0</v>
      </c>
      <c r="J83" s="36">
        <v>0</v>
      </c>
      <c r="K83" s="36">
        <v>6.45</v>
      </c>
      <c r="L83" s="36">
        <v>8.85</v>
      </c>
      <c r="M83" s="36">
        <v>0</v>
      </c>
      <c r="N83" s="36">
        <v>0</v>
      </c>
      <c r="O83" s="36">
        <v>0</v>
      </c>
      <c r="P83" s="36">
        <v>0</v>
      </c>
      <c r="Q83" s="36">
        <v>1.88</v>
      </c>
      <c r="R83" s="37" t="str">
        <f t="shared" si="11"/>
        <v>SI</v>
      </c>
      <c r="S83" s="37" t="str">
        <f t="shared" si="10"/>
        <v>Sin Riesgo</v>
      </c>
      <c r="T83" s="4"/>
      <c r="U83" s="4"/>
      <c r="V83" s="4"/>
      <c r="W83" s="4"/>
    </row>
    <row r="84" spans="1:23" ht="33.75" customHeight="1">
      <c r="A84" s="32" t="s">
        <v>161</v>
      </c>
      <c r="B84" s="33" t="s">
        <v>89</v>
      </c>
      <c r="C84" s="34" t="s">
        <v>212</v>
      </c>
      <c r="D84" s="35">
        <v>7158</v>
      </c>
      <c r="E84" s="36"/>
      <c r="F84" s="36">
        <v>3.87</v>
      </c>
      <c r="G84" s="36">
        <v>0</v>
      </c>
      <c r="H84" s="36">
        <v>6.45</v>
      </c>
      <c r="I84" s="36">
        <v>0.39</v>
      </c>
      <c r="J84" s="36">
        <v>0.39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1.13</v>
      </c>
      <c r="R84" s="37" t="str">
        <f t="shared" si="11"/>
        <v>SI</v>
      </c>
      <c r="S84" s="37" t="str">
        <f t="shared" si="10"/>
        <v>Sin Riesgo</v>
      </c>
      <c r="T84" s="4"/>
      <c r="U84" s="4"/>
      <c r="V84" s="4"/>
      <c r="W84" s="4"/>
    </row>
    <row r="85" spans="1:23" ht="33.75" customHeight="1">
      <c r="A85" s="32" t="s">
        <v>161</v>
      </c>
      <c r="B85" s="33" t="s">
        <v>89</v>
      </c>
      <c r="C85" s="34" t="s">
        <v>213</v>
      </c>
      <c r="D85" s="35">
        <v>1375</v>
      </c>
      <c r="E85" s="36"/>
      <c r="F85" s="36">
        <v>0</v>
      </c>
      <c r="G85" s="36">
        <v>0</v>
      </c>
      <c r="H85" s="36">
        <v>63.64</v>
      </c>
      <c r="I85" s="36">
        <v>0</v>
      </c>
      <c r="J85" s="36">
        <v>0</v>
      </c>
      <c r="K85" s="36">
        <v>6.45</v>
      </c>
      <c r="L85" s="36">
        <v>9.09</v>
      </c>
      <c r="M85" s="36">
        <v>9.09</v>
      </c>
      <c r="N85" s="36">
        <v>0</v>
      </c>
      <c r="O85" s="36">
        <v>0</v>
      </c>
      <c r="P85" s="36">
        <v>0</v>
      </c>
      <c r="Q85" s="36">
        <v>6.29</v>
      </c>
      <c r="R85" s="37" t="str">
        <f t="shared" si="11"/>
        <v>NO</v>
      </c>
      <c r="S85" s="37" t="str">
        <f t="shared" si="10"/>
        <v>Bajo</v>
      </c>
      <c r="T85" s="4"/>
      <c r="U85" s="4"/>
      <c r="V85" s="4"/>
      <c r="W85" s="4"/>
    </row>
    <row r="86" spans="1:23" ht="40.5" customHeight="1">
      <c r="A86" s="32" t="s">
        <v>161</v>
      </c>
      <c r="B86" s="33" t="s">
        <v>89</v>
      </c>
      <c r="C86" s="34" t="s">
        <v>214</v>
      </c>
      <c r="D86" s="35">
        <v>975</v>
      </c>
      <c r="E86" s="36"/>
      <c r="F86" s="36">
        <v>9.91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6.45</v>
      </c>
      <c r="Q86" s="36">
        <v>1.49</v>
      </c>
      <c r="R86" s="37" t="str">
        <f t="shared" si="11"/>
        <v>SI</v>
      </c>
      <c r="S86" s="37" t="str">
        <f t="shared" si="10"/>
        <v>Sin Riesgo</v>
      </c>
      <c r="T86" s="4"/>
      <c r="U86" s="4"/>
      <c r="V86" s="4"/>
      <c r="W86" s="4"/>
    </row>
    <row r="87" spans="1:23" ht="27" customHeight="1">
      <c r="A87" s="32" t="s">
        <v>158</v>
      </c>
      <c r="B87" s="33" t="s">
        <v>90</v>
      </c>
      <c r="C87" s="34" t="s">
        <v>184</v>
      </c>
      <c r="D87" s="35">
        <v>7243</v>
      </c>
      <c r="E87" s="36"/>
      <c r="F87" s="36"/>
      <c r="G87" s="36"/>
      <c r="H87" s="36"/>
      <c r="I87" s="36"/>
      <c r="J87" s="36">
        <v>0</v>
      </c>
      <c r="K87" s="36">
        <v>5.32</v>
      </c>
      <c r="L87" s="36">
        <v>0</v>
      </c>
      <c r="M87" s="36">
        <v>0</v>
      </c>
      <c r="N87" s="36">
        <v>0</v>
      </c>
      <c r="O87" s="36">
        <v>0</v>
      </c>
      <c r="P87" s="36">
        <v>5.31</v>
      </c>
      <c r="Q87" s="36">
        <v>1.59</v>
      </c>
      <c r="R87" s="37" t="str">
        <f t="shared" si="11"/>
        <v>SI</v>
      </c>
      <c r="S87" s="37" t="str">
        <f t="shared" si="10"/>
        <v>Sin Riesgo</v>
      </c>
      <c r="T87" s="4"/>
      <c r="U87" s="4"/>
      <c r="V87" s="4"/>
      <c r="W87" s="4"/>
    </row>
    <row r="88" spans="1:23" ht="24.75" customHeight="1">
      <c r="A88" s="32" t="s">
        <v>163</v>
      </c>
      <c r="B88" s="33" t="s">
        <v>91</v>
      </c>
      <c r="C88" s="34" t="s">
        <v>215</v>
      </c>
      <c r="D88" s="35">
        <v>400</v>
      </c>
      <c r="E88" s="36">
        <v>9.68</v>
      </c>
      <c r="F88" s="36">
        <v>39.54</v>
      </c>
      <c r="G88" s="36">
        <v>41.29</v>
      </c>
      <c r="H88" s="36">
        <v>88.73</v>
      </c>
      <c r="I88" s="36">
        <v>32.2</v>
      </c>
      <c r="J88" s="36">
        <v>42.42</v>
      </c>
      <c r="K88" s="36">
        <v>51.45</v>
      </c>
      <c r="L88" s="36">
        <v>63.38</v>
      </c>
      <c r="M88" s="36">
        <v>64.95</v>
      </c>
      <c r="N88" s="36">
        <v>26.05</v>
      </c>
      <c r="O88" s="36">
        <v>25.92</v>
      </c>
      <c r="P88" s="36">
        <v>98.06</v>
      </c>
      <c r="Q88" s="36">
        <v>46.82</v>
      </c>
      <c r="R88" s="37" t="str">
        <f t="shared" si="11"/>
        <v>NO</v>
      </c>
      <c r="S88" s="37" t="str">
        <f t="shared" si="10"/>
        <v>Alto</v>
      </c>
      <c r="T88" s="4"/>
      <c r="U88" s="4"/>
      <c r="V88" s="4"/>
      <c r="W88" s="4"/>
    </row>
    <row r="89" spans="1:23" ht="24.75" customHeight="1">
      <c r="A89" s="32" t="s">
        <v>163</v>
      </c>
      <c r="B89" s="33" t="s">
        <v>91</v>
      </c>
      <c r="C89" s="34" t="s">
        <v>216</v>
      </c>
      <c r="D89" s="35">
        <v>1182</v>
      </c>
      <c r="E89" s="36">
        <v>86.8</v>
      </c>
      <c r="F89" s="36">
        <v>98.67</v>
      </c>
      <c r="G89" s="36">
        <v>87.69</v>
      </c>
      <c r="H89" s="36">
        <v>91.69</v>
      </c>
      <c r="I89" s="36">
        <v>96.22</v>
      </c>
      <c r="J89" s="36">
        <v>97.99</v>
      </c>
      <c r="K89" s="36">
        <v>99.2</v>
      </c>
      <c r="L89" s="36">
        <v>89.99</v>
      </c>
      <c r="M89" s="36">
        <v>90.49</v>
      </c>
      <c r="N89" s="36">
        <v>97.99</v>
      </c>
      <c r="O89" s="36">
        <v>96.79</v>
      </c>
      <c r="P89" s="36">
        <v>96.99</v>
      </c>
      <c r="Q89" s="36">
        <v>94.23</v>
      </c>
      <c r="R89" s="37" t="str">
        <f t="shared" si="11"/>
        <v>NO</v>
      </c>
      <c r="S89" s="37" t="str">
        <f t="shared" si="10"/>
        <v>Inviable Sanitariamente</v>
      </c>
      <c r="T89" s="4"/>
      <c r="U89" s="4"/>
      <c r="V89" s="4"/>
      <c r="W89" s="4"/>
    </row>
    <row r="90" spans="1:23" ht="34.5" customHeight="1">
      <c r="A90" s="32" t="s">
        <v>161</v>
      </c>
      <c r="B90" s="33" t="s">
        <v>92</v>
      </c>
      <c r="C90" s="34" t="s">
        <v>217</v>
      </c>
      <c r="D90" s="35">
        <v>2401</v>
      </c>
      <c r="E90" s="36"/>
      <c r="F90" s="36">
        <v>0</v>
      </c>
      <c r="G90" s="36">
        <v>0</v>
      </c>
      <c r="H90" s="36">
        <v>0</v>
      </c>
      <c r="I90" s="36">
        <v>6.45</v>
      </c>
      <c r="J90" s="36">
        <v>0</v>
      </c>
      <c r="K90" s="36">
        <v>0</v>
      </c>
      <c r="L90" s="36">
        <v>0</v>
      </c>
      <c r="M90" s="36">
        <v>0</v>
      </c>
      <c r="N90" s="36">
        <v>9.09</v>
      </c>
      <c r="O90" s="36">
        <v>0</v>
      </c>
      <c r="P90" s="36">
        <v>0</v>
      </c>
      <c r="Q90" s="36">
        <v>1.46</v>
      </c>
      <c r="R90" s="37" t="str">
        <f t="shared" si="11"/>
        <v>SI</v>
      </c>
      <c r="S90" s="37" t="str">
        <f t="shared" si="10"/>
        <v>Sin Riesgo</v>
      </c>
      <c r="T90" s="4"/>
      <c r="U90" s="4"/>
      <c r="V90" s="4"/>
      <c r="W90" s="4"/>
    </row>
    <row r="91" spans="1:23" ht="33" customHeight="1">
      <c r="A91" s="32" t="s">
        <v>162</v>
      </c>
      <c r="B91" s="33" t="s">
        <v>93</v>
      </c>
      <c r="C91" s="34" t="s">
        <v>218</v>
      </c>
      <c r="D91" s="35">
        <v>639</v>
      </c>
      <c r="E91" s="36">
        <v>0</v>
      </c>
      <c r="F91" s="36">
        <v>0</v>
      </c>
      <c r="G91" s="36">
        <v>8.85</v>
      </c>
      <c r="H91" s="36">
        <v>8.85</v>
      </c>
      <c r="I91" s="36">
        <v>8.85</v>
      </c>
      <c r="J91" s="36">
        <v>0</v>
      </c>
      <c r="K91" s="36">
        <v>6.45</v>
      </c>
      <c r="L91" s="36">
        <v>0</v>
      </c>
      <c r="M91" s="36">
        <v>17.2</v>
      </c>
      <c r="N91" s="36">
        <v>0</v>
      </c>
      <c r="O91" s="36">
        <v>0</v>
      </c>
      <c r="P91" s="36">
        <v>0</v>
      </c>
      <c r="Q91" s="36">
        <v>4.56</v>
      </c>
      <c r="R91" s="37" t="str">
        <f t="shared" si="11"/>
        <v>SI</v>
      </c>
      <c r="S91" s="37" t="str">
        <f t="shared" si="10"/>
        <v>Sin Riesgo</v>
      </c>
      <c r="T91" s="4"/>
      <c r="U91" s="4"/>
      <c r="V91" s="4"/>
      <c r="W91" s="4"/>
    </row>
    <row r="92" spans="1:23" ht="24.75" customHeight="1">
      <c r="A92" s="32" t="s">
        <v>168</v>
      </c>
      <c r="B92" s="33" t="s">
        <v>94</v>
      </c>
      <c r="C92" s="34" t="s">
        <v>249</v>
      </c>
      <c r="D92" s="35">
        <v>818</v>
      </c>
      <c r="E92" s="36"/>
      <c r="F92" s="36">
        <v>0</v>
      </c>
      <c r="G92" s="36">
        <v>0</v>
      </c>
      <c r="H92" s="36"/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7" t="str">
        <f t="shared" si="11"/>
        <v>SI</v>
      </c>
      <c r="S92" s="37" t="str">
        <f t="shared" si="10"/>
        <v>Sin Riesgo</v>
      </c>
      <c r="T92" s="4"/>
      <c r="U92" s="4"/>
      <c r="V92" s="4"/>
      <c r="W92" s="4"/>
    </row>
    <row r="93" spans="1:23" ht="30" customHeight="1">
      <c r="A93" s="32" t="s">
        <v>161</v>
      </c>
      <c r="B93" s="33" t="s">
        <v>95</v>
      </c>
      <c r="C93" s="34" t="s">
        <v>240</v>
      </c>
      <c r="D93" s="35">
        <v>8656</v>
      </c>
      <c r="E93" s="36"/>
      <c r="F93" s="36">
        <v>5.45</v>
      </c>
      <c r="G93" s="36">
        <v>0</v>
      </c>
      <c r="H93" s="36">
        <v>0</v>
      </c>
      <c r="I93" s="36">
        <v>5.45</v>
      </c>
      <c r="J93" s="36">
        <v>0</v>
      </c>
      <c r="K93" s="36">
        <v>5.45</v>
      </c>
      <c r="L93" s="36">
        <v>0</v>
      </c>
      <c r="M93" s="36">
        <v>3.87</v>
      </c>
      <c r="N93" s="36">
        <v>0</v>
      </c>
      <c r="O93" s="36">
        <v>0</v>
      </c>
      <c r="P93" s="36">
        <v>0</v>
      </c>
      <c r="Q93" s="36">
        <v>1.87</v>
      </c>
      <c r="R93" s="37" t="str">
        <f t="shared" si="11"/>
        <v>SI</v>
      </c>
      <c r="S93" s="37" t="str">
        <f t="shared" si="10"/>
        <v>Sin Riesgo</v>
      </c>
      <c r="T93" s="4"/>
      <c r="U93" s="4"/>
      <c r="V93" s="4"/>
      <c r="W93" s="4"/>
    </row>
    <row r="94" spans="1:23" ht="39.75" customHeight="1">
      <c r="A94" s="32" t="s">
        <v>161</v>
      </c>
      <c r="B94" s="33" t="s">
        <v>95</v>
      </c>
      <c r="C94" s="34" t="s">
        <v>219</v>
      </c>
      <c r="D94" s="35">
        <v>854</v>
      </c>
      <c r="E94" s="36"/>
      <c r="F94" s="36">
        <v>0</v>
      </c>
      <c r="G94" s="36">
        <v>0</v>
      </c>
      <c r="H94" s="36">
        <v>0</v>
      </c>
      <c r="I94" s="36">
        <v>0.64</v>
      </c>
      <c r="J94" s="36">
        <v>9.73</v>
      </c>
      <c r="K94" s="36">
        <v>0</v>
      </c>
      <c r="L94" s="36">
        <v>0</v>
      </c>
      <c r="M94" s="36">
        <v>0.64</v>
      </c>
      <c r="N94" s="36">
        <v>0</v>
      </c>
      <c r="O94" s="36">
        <v>0.64</v>
      </c>
      <c r="P94" s="36">
        <v>0</v>
      </c>
      <c r="Q94" s="36">
        <v>1.03</v>
      </c>
      <c r="R94" s="37" t="str">
        <f t="shared" si="11"/>
        <v>SI</v>
      </c>
      <c r="S94" s="37" t="str">
        <f t="shared" si="10"/>
        <v>Sin Riesgo</v>
      </c>
      <c r="T94" s="4"/>
      <c r="U94" s="4"/>
      <c r="V94" s="4"/>
      <c r="W94" s="4"/>
    </row>
    <row r="95" spans="1:23" ht="24.75" customHeight="1">
      <c r="A95" s="32" t="s">
        <v>158</v>
      </c>
      <c r="B95" s="33" t="s">
        <v>96</v>
      </c>
      <c r="C95" s="34" t="s">
        <v>250</v>
      </c>
      <c r="D95" s="35">
        <v>827165</v>
      </c>
      <c r="E95" s="36">
        <v>0.24</v>
      </c>
      <c r="F95" s="36">
        <v>0.92</v>
      </c>
      <c r="G95" s="36">
        <v>1.08</v>
      </c>
      <c r="H95" s="36">
        <v>1.04</v>
      </c>
      <c r="I95" s="36">
        <v>0</v>
      </c>
      <c r="J95" s="36">
        <v>0.29</v>
      </c>
      <c r="K95" s="36">
        <v>0.3</v>
      </c>
      <c r="L95" s="36">
        <v>0.32</v>
      </c>
      <c r="M95" s="36">
        <v>0.03</v>
      </c>
      <c r="N95" s="36">
        <v>0.16</v>
      </c>
      <c r="O95" s="36">
        <v>0.42</v>
      </c>
      <c r="P95" s="36">
        <v>0</v>
      </c>
      <c r="Q95" s="36">
        <v>0.42</v>
      </c>
      <c r="R95" s="37" t="str">
        <f t="shared" si="11"/>
        <v>SI</v>
      </c>
      <c r="S95" s="37" t="str">
        <f t="shared" si="10"/>
        <v>Sin Riesgo</v>
      </c>
      <c r="T95" s="4"/>
      <c r="U95" s="4"/>
      <c r="V95" s="4"/>
      <c r="W95" s="4"/>
    </row>
    <row r="96" spans="1:23" ht="24.75" customHeight="1">
      <c r="A96" s="32" t="s">
        <v>163</v>
      </c>
      <c r="B96" s="33" t="s">
        <v>97</v>
      </c>
      <c r="C96" s="34" t="s">
        <v>20</v>
      </c>
      <c r="D96" s="35">
        <v>535</v>
      </c>
      <c r="E96" s="36">
        <v>0</v>
      </c>
      <c r="F96" s="36">
        <v>0</v>
      </c>
      <c r="G96" s="36">
        <v>0</v>
      </c>
      <c r="H96" s="36">
        <v>2.58</v>
      </c>
      <c r="I96" s="36">
        <v>0</v>
      </c>
      <c r="J96" s="36">
        <v>0</v>
      </c>
      <c r="K96" s="36">
        <v>0</v>
      </c>
      <c r="L96" s="36">
        <v>0</v>
      </c>
      <c r="M96" s="36">
        <v>2.58</v>
      </c>
      <c r="N96" s="36">
        <v>0</v>
      </c>
      <c r="O96" s="36">
        <v>0</v>
      </c>
      <c r="P96" s="36">
        <v>0</v>
      </c>
      <c r="Q96" s="36">
        <v>0.47</v>
      </c>
      <c r="R96" s="37" t="str">
        <f t="shared" si="11"/>
        <v>SI</v>
      </c>
      <c r="S96" s="37" t="str">
        <f t="shared" si="10"/>
        <v>Sin Riesgo</v>
      </c>
      <c r="T96" s="4"/>
      <c r="U96" s="4"/>
      <c r="V96" s="4"/>
      <c r="W96" s="4"/>
    </row>
    <row r="97" spans="1:23" ht="24.75" customHeight="1">
      <c r="A97" s="32" t="s">
        <v>166</v>
      </c>
      <c r="B97" s="33" t="s">
        <v>98</v>
      </c>
      <c r="C97" s="34" t="s">
        <v>251</v>
      </c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>
        <v>100</v>
      </c>
      <c r="R97" s="37" t="str">
        <f>IF(Q97&lt;5,"SI","NO")</f>
        <v>NO</v>
      </c>
      <c r="S97" s="37" t="str">
        <f>IF(Q97&lt;5,"SIN RIESGO",IF(Q97&lt;=14,"BAJO",IF(Q97&lt;=35,"MEDIO",IF(Q97&lt;=80,"ALTO","INVIABLE SANITARIAMENTE"))))</f>
        <v>INVIABLE SANITARIAMENTE</v>
      </c>
      <c r="T97" s="4"/>
      <c r="U97" s="4"/>
      <c r="V97" s="4"/>
      <c r="W97" s="4"/>
    </row>
    <row r="98" spans="1:23" ht="24.75" customHeight="1">
      <c r="A98" s="32" t="s">
        <v>166</v>
      </c>
      <c r="B98" s="33" t="s">
        <v>99</v>
      </c>
      <c r="C98" s="34" t="s">
        <v>252</v>
      </c>
      <c r="D98" s="35">
        <v>889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7.65</v>
      </c>
      <c r="M98" s="36">
        <v>0</v>
      </c>
      <c r="N98" s="36">
        <v>0</v>
      </c>
      <c r="O98" s="36">
        <v>0</v>
      </c>
      <c r="P98" s="36">
        <v>0</v>
      </c>
      <c r="Q98" s="36">
        <v>0.72</v>
      </c>
      <c r="R98" s="37" t="str">
        <f>IF(Q98&lt;=5,"SI","NO")</f>
        <v>SI</v>
      </c>
      <c r="S98" s="37" t="str">
        <f>IF(Q98&lt;=5,"Sin Riesgo",IF(Q98&lt;=14,"Bajo",IF(Q98&lt;=35,"Medio",IF(Q98&lt;=80,"Alto","Inviable Sanitariamente"))))</f>
        <v>Sin Riesgo</v>
      </c>
      <c r="T98" s="4"/>
      <c r="U98" s="4"/>
      <c r="V98" s="4"/>
      <c r="W98" s="4"/>
    </row>
    <row r="99" spans="1:23" ht="24.75" customHeight="1">
      <c r="A99" s="32" t="s">
        <v>166</v>
      </c>
      <c r="B99" s="33" t="s">
        <v>99</v>
      </c>
      <c r="C99" s="34" t="s">
        <v>253</v>
      </c>
      <c r="D99" s="35">
        <v>610</v>
      </c>
      <c r="E99" s="36">
        <v>0</v>
      </c>
      <c r="F99" s="36">
        <v>23.6</v>
      </c>
      <c r="G99" s="36">
        <v>35.4</v>
      </c>
      <c r="H99" s="36">
        <v>0.64</v>
      </c>
      <c r="I99" s="36">
        <v>0</v>
      </c>
      <c r="J99" s="36">
        <v>0</v>
      </c>
      <c r="K99" s="36">
        <v>17.2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5.91</v>
      </c>
      <c r="R99" s="37" t="str">
        <f t="shared" si="11"/>
        <v>NO</v>
      </c>
      <c r="S99" s="37" t="str">
        <f t="shared" si="10"/>
        <v>Bajo</v>
      </c>
      <c r="T99" s="4"/>
      <c r="U99" s="4"/>
      <c r="V99" s="4"/>
      <c r="W99" s="4"/>
    </row>
    <row r="100" spans="1:23" ht="35.25" customHeight="1">
      <c r="A100" s="32" t="s">
        <v>161</v>
      </c>
      <c r="B100" s="40" t="s">
        <v>100</v>
      </c>
      <c r="C100" s="34" t="s">
        <v>282</v>
      </c>
      <c r="D100" s="35">
        <v>667</v>
      </c>
      <c r="E100" s="36"/>
      <c r="F100" s="36"/>
      <c r="G100" s="36"/>
      <c r="H100" s="36"/>
      <c r="I100" s="36"/>
      <c r="J100" s="36"/>
      <c r="K100" s="36"/>
      <c r="L100" s="36">
        <v>93.83</v>
      </c>
      <c r="M100" s="36">
        <v>97.58</v>
      </c>
      <c r="N100" s="36">
        <v>80.58</v>
      </c>
      <c r="O100" s="36">
        <v>88.55</v>
      </c>
      <c r="P100" s="36">
        <v>84.15</v>
      </c>
      <c r="Q100" s="36">
        <v>88.93</v>
      </c>
      <c r="R100" s="37" t="str">
        <f>IF(Q100&lt;=5,"SI","NO")</f>
        <v>NO</v>
      </c>
      <c r="S100" s="37" t="str">
        <f>IF(Q100&lt;=5,"Sin Riesgo",IF(Q100&lt;=14,"Bajo",IF(Q100&lt;=35,"Medio",IF(Q100&lt;=80,"Alto","Inviable Sanitariamente"))))</f>
        <v>Inviable Sanitariamente</v>
      </c>
      <c r="T100" s="4"/>
      <c r="U100" s="4"/>
      <c r="V100" s="4"/>
      <c r="W100" s="4"/>
    </row>
    <row r="101" spans="1:23" ht="35.25" customHeight="1">
      <c r="A101" s="32" t="s">
        <v>161</v>
      </c>
      <c r="B101" s="40" t="s">
        <v>100</v>
      </c>
      <c r="C101" s="34" t="s">
        <v>283</v>
      </c>
      <c r="D101" s="35">
        <v>45</v>
      </c>
      <c r="E101" s="36"/>
      <c r="F101" s="36"/>
      <c r="G101" s="36"/>
      <c r="H101" s="36"/>
      <c r="I101" s="36"/>
      <c r="J101" s="36"/>
      <c r="K101" s="36"/>
      <c r="L101" s="36">
        <v>84.15</v>
      </c>
      <c r="M101" s="36">
        <v>88.55</v>
      </c>
      <c r="N101" s="36">
        <v>88.55</v>
      </c>
      <c r="O101" s="36">
        <v>88.55</v>
      </c>
      <c r="P101" s="36">
        <v>63.48</v>
      </c>
      <c r="Q101" s="36">
        <v>82.55</v>
      </c>
      <c r="R101" s="37" t="str">
        <f>IF(Q101&lt;=5,"SI","NO")</f>
        <v>NO</v>
      </c>
      <c r="S101" s="37" t="str">
        <f>IF(Q101&lt;=5,"Sin Riesgo",IF(Q101&lt;=14,"Bajo",IF(Q101&lt;=35,"Medio",IF(Q101&lt;=80,"Alto","Inviable Sanitariamente"))))</f>
        <v>Inviable Sanitariamente</v>
      </c>
      <c r="T101" s="4"/>
      <c r="U101" s="4"/>
      <c r="V101" s="4"/>
      <c r="W101" s="4"/>
    </row>
    <row r="102" spans="1:23" ht="35.25" customHeight="1">
      <c r="A102" s="32" t="s">
        <v>161</v>
      </c>
      <c r="B102" s="40" t="s">
        <v>100</v>
      </c>
      <c r="C102" s="34" t="s">
        <v>284</v>
      </c>
      <c r="D102" s="35">
        <v>45</v>
      </c>
      <c r="E102" s="36"/>
      <c r="F102" s="36"/>
      <c r="G102" s="36"/>
      <c r="H102" s="36"/>
      <c r="I102" s="36"/>
      <c r="J102" s="36"/>
      <c r="K102" s="36"/>
      <c r="L102" s="36">
        <v>80.67</v>
      </c>
      <c r="M102" s="36">
        <v>91.13</v>
      </c>
      <c r="N102" s="36">
        <v>90.32</v>
      </c>
      <c r="O102" s="36">
        <v>89.43</v>
      </c>
      <c r="P102" s="36">
        <v>90.32</v>
      </c>
      <c r="Q102" s="36">
        <v>88.92</v>
      </c>
      <c r="R102" s="37" t="str">
        <f>IF(Q102&lt;=5,"SI","NO")</f>
        <v>NO</v>
      </c>
      <c r="S102" s="37" t="str">
        <f>IF(Q102&lt;=5,"Sin Riesgo",IF(Q102&lt;=14,"Bajo",IF(Q102&lt;=35,"Medio",IF(Q102&lt;=80,"Alto","Inviable Sanitariamente"))))</f>
        <v>Inviable Sanitariamente</v>
      </c>
      <c r="T102" s="4"/>
      <c r="U102" s="4"/>
      <c r="V102" s="4"/>
      <c r="W102" s="4"/>
    </row>
    <row r="103" spans="1:23" ht="35.25" customHeight="1">
      <c r="A103" s="32" t="s">
        <v>161</v>
      </c>
      <c r="B103" s="40" t="s">
        <v>100</v>
      </c>
      <c r="C103" s="34" t="s">
        <v>254</v>
      </c>
      <c r="D103" s="35">
        <v>134</v>
      </c>
      <c r="E103" s="36">
        <v>22.95</v>
      </c>
      <c r="F103" s="36">
        <v>0</v>
      </c>
      <c r="G103" s="36">
        <v>0</v>
      </c>
      <c r="H103" s="36">
        <v>0</v>
      </c>
      <c r="I103" s="36">
        <v>8.85</v>
      </c>
      <c r="J103" s="36">
        <v>0</v>
      </c>
      <c r="K103" s="36">
        <v>8.85</v>
      </c>
      <c r="L103" s="36">
        <v>17.2</v>
      </c>
      <c r="M103" s="36">
        <v>0</v>
      </c>
      <c r="N103" s="36">
        <v>0</v>
      </c>
      <c r="O103" s="36">
        <v>15.3</v>
      </c>
      <c r="P103" s="36">
        <v>25.81</v>
      </c>
      <c r="Q103" s="36">
        <v>7.75</v>
      </c>
      <c r="R103" s="37" t="str">
        <f t="shared" si="11"/>
        <v>NO</v>
      </c>
      <c r="S103" s="37" t="str">
        <f t="shared" si="10"/>
        <v>Bajo</v>
      </c>
      <c r="T103" s="4"/>
      <c r="U103" s="4"/>
      <c r="V103" s="4"/>
      <c r="W103" s="4"/>
    </row>
    <row r="104" spans="1:23" ht="24.75" customHeight="1">
      <c r="A104" s="32" t="s">
        <v>167</v>
      </c>
      <c r="B104" s="33" t="s">
        <v>101</v>
      </c>
      <c r="C104" s="34" t="s">
        <v>220</v>
      </c>
      <c r="D104" s="35">
        <v>1793</v>
      </c>
      <c r="E104" s="36">
        <v>48.36</v>
      </c>
      <c r="F104" s="36">
        <v>37.5</v>
      </c>
      <c r="G104" s="36">
        <v>37.5</v>
      </c>
      <c r="H104" s="36">
        <v>18.75</v>
      </c>
      <c r="I104" s="36">
        <v>37.51</v>
      </c>
      <c r="J104" s="36">
        <v>53.7</v>
      </c>
      <c r="K104" s="36">
        <v>20.5</v>
      </c>
      <c r="L104" s="36">
        <v>31.45</v>
      </c>
      <c r="M104" s="36">
        <v>0</v>
      </c>
      <c r="N104" s="36">
        <v>0</v>
      </c>
      <c r="O104" s="36">
        <v>26.54</v>
      </c>
      <c r="P104" s="36">
        <v>26.54</v>
      </c>
      <c r="Q104" s="36">
        <v>29.74</v>
      </c>
      <c r="R104" s="37" t="str">
        <f t="shared" si="11"/>
        <v>NO</v>
      </c>
      <c r="S104" s="37" t="str">
        <f t="shared" si="10"/>
        <v>Medio</v>
      </c>
      <c r="T104" s="4"/>
      <c r="U104" s="4"/>
      <c r="V104" s="4"/>
      <c r="W104" s="4"/>
    </row>
    <row r="105" spans="1:23" ht="24.75" customHeight="1">
      <c r="A105" s="32" t="s">
        <v>166</v>
      </c>
      <c r="B105" s="33" t="s">
        <v>102</v>
      </c>
      <c r="C105" s="34" t="s">
        <v>255</v>
      </c>
      <c r="D105" s="35">
        <v>2241</v>
      </c>
      <c r="E105" s="36">
        <v>14.52</v>
      </c>
      <c r="F105" s="36">
        <v>0</v>
      </c>
      <c r="G105" s="36">
        <v>24.3</v>
      </c>
      <c r="H105" s="36">
        <v>2.17</v>
      </c>
      <c r="I105" s="36">
        <v>1.53</v>
      </c>
      <c r="J105" s="36">
        <v>7.33</v>
      </c>
      <c r="K105" s="36">
        <v>0</v>
      </c>
      <c r="L105" s="36">
        <v>0</v>
      </c>
      <c r="M105" s="36">
        <v>7.33</v>
      </c>
      <c r="N105" s="36">
        <v>1.33</v>
      </c>
      <c r="O105" s="36">
        <v>6.45</v>
      </c>
      <c r="P105" s="36">
        <v>10.56</v>
      </c>
      <c r="Q105" s="36">
        <v>6.02</v>
      </c>
      <c r="R105" s="37" t="str">
        <f t="shared" si="11"/>
        <v>NO</v>
      </c>
      <c r="S105" s="37" t="str">
        <f t="shared" si="10"/>
        <v>Bajo</v>
      </c>
      <c r="T105" s="4"/>
      <c r="U105" s="4"/>
      <c r="V105" s="4"/>
      <c r="W105" s="4"/>
    </row>
    <row r="106" spans="1:23" ht="24.75" customHeight="1">
      <c r="A106" s="32" t="s">
        <v>162</v>
      </c>
      <c r="B106" s="33" t="s">
        <v>103</v>
      </c>
      <c r="C106" s="34" t="s">
        <v>256</v>
      </c>
      <c r="D106" s="35">
        <v>62</v>
      </c>
      <c r="E106" s="36">
        <v>0</v>
      </c>
      <c r="F106" s="36">
        <v>8.85</v>
      </c>
      <c r="G106" s="36">
        <v>0</v>
      </c>
      <c r="H106" s="36">
        <v>0</v>
      </c>
      <c r="I106" s="36">
        <v>0</v>
      </c>
      <c r="J106" s="36">
        <v>6.45</v>
      </c>
      <c r="K106" s="36">
        <v>17.69</v>
      </c>
      <c r="L106" s="36">
        <v>17.69</v>
      </c>
      <c r="M106" s="36">
        <v>0</v>
      </c>
      <c r="N106" s="36">
        <v>9.73</v>
      </c>
      <c r="O106" s="36">
        <v>0</v>
      </c>
      <c r="P106" s="36">
        <v>0</v>
      </c>
      <c r="Q106" s="36">
        <v>5.33</v>
      </c>
      <c r="R106" s="37" t="str">
        <f t="shared" si="11"/>
        <v>NO</v>
      </c>
      <c r="S106" s="37" t="str">
        <f t="shared" si="10"/>
        <v>Bajo</v>
      </c>
      <c r="T106" s="4"/>
      <c r="U106" s="4"/>
      <c r="V106" s="4"/>
      <c r="W106" s="4"/>
    </row>
    <row r="107" spans="1:23" ht="24.75" customHeight="1">
      <c r="A107" s="32" t="s">
        <v>161</v>
      </c>
      <c r="B107" s="33" t="s">
        <v>104</v>
      </c>
      <c r="C107" s="34" t="s">
        <v>21</v>
      </c>
      <c r="D107" s="35">
        <v>2921</v>
      </c>
      <c r="E107" s="36"/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7" t="str">
        <f t="shared" si="11"/>
        <v>SI</v>
      </c>
      <c r="S107" s="37" t="str">
        <f t="shared" si="10"/>
        <v>Sin Riesgo</v>
      </c>
      <c r="T107" s="4"/>
      <c r="U107" s="4"/>
      <c r="V107" s="4"/>
      <c r="W107" s="4"/>
    </row>
    <row r="108" spans="1:23" ht="24.75" customHeight="1">
      <c r="A108" s="32" t="s">
        <v>162</v>
      </c>
      <c r="B108" s="33" t="s">
        <v>105</v>
      </c>
      <c r="C108" s="34" t="s">
        <v>221</v>
      </c>
      <c r="D108" s="35">
        <v>408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15.48</v>
      </c>
      <c r="K108" s="36">
        <v>26.55</v>
      </c>
      <c r="L108" s="36">
        <v>0</v>
      </c>
      <c r="M108" s="36">
        <v>23.65</v>
      </c>
      <c r="N108" s="36">
        <v>33.18</v>
      </c>
      <c r="O108" s="36">
        <v>6.45</v>
      </c>
      <c r="P108" s="36">
        <v>23.23</v>
      </c>
      <c r="Q108" s="36">
        <v>10.18</v>
      </c>
      <c r="R108" s="37" t="str">
        <f t="shared" si="11"/>
        <v>NO</v>
      </c>
      <c r="S108" s="37" t="str">
        <f t="shared" si="10"/>
        <v>Bajo</v>
      </c>
      <c r="T108" s="4"/>
      <c r="U108" s="4"/>
      <c r="V108" s="4"/>
      <c r="W108" s="4"/>
    </row>
    <row r="109" spans="1:23" ht="30.75" customHeight="1">
      <c r="A109" s="32" t="s">
        <v>163</v>
      </c>
      <c r="B109" s="33" t="s">
        <v>106</v>
      </c>
      <c r="C109" s="34" t="s">
        <v>257</v>
      </c>
      <c r="D109" s="35">
        <v>1278</v>
      </c>
      <c r="E109" s="36">
        <v>0</v>
      </c>
      <c r="F109" s="36">
        <v>1.33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33.38</v>
      </c>
      <c r="M109" s="36">
        <v>0</v>
      </c>
      <c r="N109" s="36">
        <v>0</v>
      </c>
      <c r="O109" s="36">
        <v>0</v>
      </c>
      <c r="P109" s="36">
        <v>0</v>
      </c>
      <c r="Q109" s="36">
        <v>3</v>
      </c>
      <c r="R109" s="37" t="str">
        <f t="shared" si="11"/>
        <v>SI</v>
      </c>
      <c r="S109" s="37" t="str">
        <f t="shared" si="10"/>
        <v>Sin Riesgo</v>
      </c>
      <c r="T109" s="4"/>
      <c r="U109" s="4"/>
      <c r="V109" s="4"/>
      <c r="W109" s="4"/>
    </row>
    <row r="110" spans="1:23" ht="24.75" customHeight="1">
      <c r="A110" s="32" t="s">
        <v>168</v>
      </c>
      <c r="B110" s="33" t="s">
        <v>107</v>
      </c>
      <c r="C110" s="34" t="s">
        <v>240</v>
      </c>
      <c r="D110" s="35">
        <v>9227</v>
      </c>
      <c r="E110" s="36">
        <v>0</v>
      </c>
      <c r="F110" s="36">
        <v>5.84</v>
      </c>
      <c r="G110" s="36">
        <v>0</v>
      </c>
      <c r="H110" s="36">
        <v>0</v>
      </c>
      <c r="I110" s="36">
        <v>5.31</v>
      </c>
      <c r="J110" s="36">
        <v>0</v>
      </c>
      <c r="K110" s="36">
        <v>0</v>
      </c>
      <c r="L110" s="36">
        <v>0</v>
      </c>
      <c r="M110" s="36">
        <v>5.31</v>
      </c>
      <c r="N110" s="36">
        <v>4.42</v>
      </c>
      <c r="O110" s="36">
        <v>0</v>
      </c>
      <c r="P110" s="36">
        <v>11.99</v>
      </c>
      <c r="Q110" s="36">
        <v>2.66</v>
      </c>
      <c r="R110" s="37" t="str">
        <f t="shared" si="11"/>
        <v>SI</v>
      </c>
      <c r="S110" s="37" t="str">
        <f t="shared" si="10"/>
        <v>Sin Riesgo</v>
      </c>
      <c r="T110" s="4"/>
      <c r="U110" s="4"/>
      <c r="V110" s="4"/>
      <c r="W110" s="4"/>
    </row>
    <row r="111" spans="1:23" ht="24.75" customHeight="1">
      <c r="A111" s="32" t="s">
        <v>168</v>
      </c>
      <c r="B111" s="33" t="s">
        <v>108</v>
      </c>
      <c r="C111" s="34" t="s">
        <v>222</v>
      </c>
      <c r="D111" s="35">
        <v>1726</v>
      </c>
      <c r="E111" s="36">
        <v>0</v>
      </c>
      <c r="F111" s="36">
        <v>0</v>
      </c>
      <c r="G111" s="36">
        <v>3.87</v>
      </c>
      <c r="H111" s="36">
        <v>4.42</v>
      </c>
      <c r="I111" s="36">
        <v>0</v>
      </c>
      <c r="J111" s="36">
        <v>0</v>
      </c>
      <c r="K111" s="36">
        <v>12.12</v>
      </c>
      <c r="L111" s="36">
        <v>0</v>
      </c>
      <c r="M111" s="36">
        <v>0</v>
      </c>
      <c r="N111" s="36">
        <v>3.87</v>
      </c>
      <c r="O111" s="36">
        <v>0</v>
      </c>
      <c r="P111" s="36">
        <v>0</v>
      </c>
      <c r="Q111" s="36">
        <v>2.09</v>
      </c>
      <c r="R111" s="37" t="str">
        <f t="shared" si="11"/>
        <v>SI</v>
      </c>
      <c r="S111" s="37" t="str">
        <f t="shared" si="10"/>
        <v>Sin Riesgo</v>
      </c>
      <c r="T111" s="4"/>
      <c r="U111" s="4"/>
      <c r="V111" s="4"/>
      <c r="W111" s="4"/>
    </row>
    <row r="112" spans="1:23" ht="24.75" customHeight="1">
      <c r="A112" s="32" t="s">
        <v>168</v>
      </c>
      <c r="B112" s="40" t="s">
        <v>109</v>
      </c>
      <c r="C112" s="38" t="s">
        <v>182</v>
      </c>
      <c r="D112" s="39">
        <v>979</v>
      </c>
      <c r="E112" s="36"/>
      <c r="F112" s="36">
        <v>6.45</v>
      </c>
      <c r="G112" s="36">
        <v>9.09</v>
      </c>
      <c r="H112" s="36">
        <v>0</v>
      </c>
      <c r="I112" s="36">
        <v>0</v>
      </c>
      <c r="J112" s="36">
        <v>0</v>
      </c>
      <c r="K112" s="36">
        <v>9.09</v>
      </c>
      <c r="L112" s="36">
        <v>0</v>
      </c>
      <c r="M112" s="36">
        <v>0</v>
      </c>
      <c r="N112" s="36">
        <v>0</v>
      </c>
      <c r="O112" s="36">
        <v>6.45</v>
      </c>
      <c r="P112" s="36">
        <v>0</v>
      </c>
      <c r="Q112" s="36">
        <v>2.74</v>
      </c>
      <c r="R112" s="37" t="str">
        <f t="shared" si="11"/>
        <v>SI</v>
      </c>
      <c r="S112" s="37" t="str">
        <f t="shared" si="10"/>
        <v>Sin Riesgo</v>
      </c>
      <c r="T112" s="4"/>
      <c r="U112" s="4"/>
      <c r="V112" s="4"/>
      <c r="W112" s="4"/>
    </row>
    <row r="113" spans="1:23" ht="24.75" customHeight="1">
      <c r="A113" s="32" t="s">
        <v>164</v>
      </c>
      <c r="B113" s="40" t="s">
        <v>110</v>
      </c>
      <c r="C113" s="34" t="s">
        <v>258</v>
      </c>
      <c r="D113" s="24">
        <v>2219</v>
      </c>
      <c r="E113" s="36">
        <v>0</v>
      </c>
      <c r="F113" s="36">
        <v>0</v>
      </c>
      <c r="G113" s="36">
        <v>9.68</v>
      </c>
      <c r="H113" s="36">
        <v>0</v>
      </c>
      <c r="I113" s="36">
        <v>9.09</v>
      </c>
      <c r="J113" s="36">
        <v>0</v>
      </c>
      <c r="K113" s="36">
        <v>9.09</v>
      </c>
      <c r="L113" s="36">
        <v>0</v>
      </c>
      <c r="M113" s="36">
        <v>12.5</v>
      </c>
      <c r="N113" s="36">
        <v>0</v>
      </c>
      <c r="O113" s="36">
        <v>0</v>
      </c>
      <c r="P113" s="36">
        <v>0</v>
      </c>
      <c r="Q113" s="36">
        <v>3.18</v>
      </c>
      <c r="R113" s="37" t="str">
        <f t="shared" si="11"/>
        <v>SI</v>
      </c>
      <c r="S113" s="37" t="str">
        <f t="shared" si="10"/>
        <v>Sin Riesgo</v>
      </c>
      <c r="T113" s="4"/>
      <c r="U113" s="4"/>
      <c r="V113" s="4"/>
      <c r="W113" s="4"/>
    </row>
    <row r="114" spans="1:23" ht="24.75" customHeight="1">
      <c r="A114" s="32" t="s">
        <v>161</v>
      </c>
      <c r="B114" s="33" t="s">
        <v>171</v>
      </c>
      <c r="C114" s="34" t="s">
        <v>22</v>
      </c>
      <c r="D114" s="35">
        <v>2030</v>
      </c>
      <c r="E114" s="36"/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7" t="str">
        <f t="shared" si="11"/>
        <v>SI</v>
      </c>
      <c r="S114" s="37" t="str">
        <f aca="true" t="shared" si="12" ref="S114:S165">IF(Q114&lt;=5,"Sin Riesgo",IF(Q114&lt;=14,"Bajo",IF(Q114&lt;=35,"Medio",IF(Q114&lt;=80,"Alto","Inviable Sanitariamente"))))</f>
        <v>Sin Riesgo</v>
      </c>
      <c r="T114" s="4"/>
      <c r="U114" s="4"/>
      <c r="V114" s="4"/>
      <c r="W114" s="4"/>
    </row>
    <row r="115" spans="1:23" ht="24.75" customHeight="1">
      <c r="A115" s="32" t="s">
        <v>161</v>
      </c>
      <c r="B115" s="33" t="s">
        <v>171</v>
      </c>
      <c r="C115" s="34" t="s">
        <v>259</v>
      </c>
      <c r="D115" s="35">
        <v>295</v>
      </c>
      <c r="E115" s="36"/>
      <c r="F115" s="36">
        <v>0</v>
      </c>
      <c r="G115" s="36">
        <v>0</v>
      </c>
      <c r="H115" s="36">
        <v>0</v>
      </c>
      <c r="I115" s="36">
        <v>9.09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0.91</v>
      </c>
      <c r="R115" s="37" t="str">
        <f t="shared" si="11"/>
        <v>SI</v>
      </c>
      <c r="S115" s="37" t="str">
        <f t="shared" si="12"/>
        <v>Sin Riesgo</v>
      </c>
      <c r="T115" s="4"/>
      <c r="U115" s="4"/>
      <c r="V115" s="4"/>
      <c r="W115" s="4"/>
    </row>
    <row r="116" spans="1:23" ht="24.75" customHeight="1">
      <c r="A116" s="32" t="s">
        <v>161</v>
      </c>
      <c r="B116" s="33" t="s">
        <v>111</v>
      </c>
      <c r="C116" s="34" t="s">
        <v>260</v>
      </c>
      <c r="D116" s="35">
        <v>22450</v>
      </c>
      <c r="E116" s="36"/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12.35</v>
      </c>
      <c r="M116" s="36">
        <v>0</v>
      </c>
      <c r="N116" s="36">
        <v>0</v>
      </c>
      <c r="O116" s="36">
        <v>0</v>
      </c>
      <c r="P116" s="36">
        <v>0</v>
      </c>
      <c r="Q116" s="36">
        <v>1.19</v>
      </c>
      <c r="R116" s="37" t="str">
        <f t="shared" si="11"/>
        <v>SI</v>
      </c>
      <c r="S116" s="37" t="str">
        <f t="shared" si="12"/>
        <v>Sin Riesgo</v>
      </c>
      <c r="T116" s="4"/>
      <c r="U116" s="4"/>
      <c r="V116" s="4"/>
      <c r="W116" s="4"/>
    </row>
    <row r="117" spans="1:23" ht="33.75" customHeight="1">
      <c r="A117" s="32" t="s">
        <v>162</v>
      </c>
      <c r="B117" s="33" t="s">
        <v>112</v>
      </c>
      <c r="C117" s="34" t="s">
        <v>223</v>
      </c>
      <c r="D117" s="35">
        <v>705</v>
      </c>
      <c r="E117" s="36">
        <v>8.85</v>
      </c>
      <c r="F117" s="36">
        <v>0</v>
      </c>
      <c r="G117" s="36">
        <v>13.27</v>
      </c>
      <c r="H117" s="36">
        <v>7.1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2.25</v>
      </c>
      <c r="R117" s="37" t="str">
        <f t="shared" si="11"/>
        <v>SI</v>
      </c>
      <c r="S117" s="37" t="str">
        <f t="shared" si="12"/>
        <v>Sin Riesgo</v>
      </c>
      <c r="T117" s="4"/>
      <c r="U117" s="4"/>
      <c r="V117" s="4"/>
      <c r="W117" s="4"/>
    </row>
    <row r="118" spans="1:23" ht="24.75" customHeight="1">
      <c r="A118" s="32" t="s">
        <v>158</v>
      </c>
      <c r="B118" s="33" t="s">
        <v>113</v>
      </c>
      <c r="C118" s="34" t="s">
        <v>9</v>
      </c>
      <c r="D118" s="35">
        <v>11003</v>
      </c>
      <c r="E118" s="36"/>
      <c r="F118" s="36">
        <v>0</v>
      </c>
      <c r="G118" s="36">
        <v>0</v>
      </c>
      <c r="H118" s="36"/>
      <c r="I118" s="36"/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7" t="str">
        <f t="shared" si="11"/>
        <v>SI</v>
      </c>
      <c r="S118" s="37" t="str">
        <f t="shared" si="12"/>
        <v>Sin Riesgo</v>
      </c>
      <c r="T118" s="4"/>
      <c r="U118" s="4"/>
      <c r="V118" s="4"/>
      <c r="W118" s="4"/>
    </row>
    <row r="119" spans="1:23" ht="24.75" customHeight="1">
      <c r="A119" s="32" t="s">
        <v>163</v>
      </c>
      <c r="B119" s="33" t="s">
        <v>114</v>
      </c>
      <c r="C119" s="34" t="s">
        <v>261</v>
      </c>
      <c r="D119" s="35">
        <v>1814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13.55</v>
      </c>
      <c r="M119" s="36">
        <v>0</v>
      </c>
      <c r="N119" s="36">
        <v>0</v>
      </c>
      <c r="O119" s="36">
        <v>8.85</v>
      </c>
      <c r="P119" s="36">
        <v>0</v>
      </c>
      <c r="Q119" s="36">
        <v>1.53</v>
      </c>
      <c r="R119" s="37" t="str">
        <f>IF(Q119&lt;=5,"SI","NO")</f>
        <v>SI</v>
      </c>
      <c r="S119" s="37" t="str">
        <f>IF(Q119&lt;=5,"Sin Riesgo",IF(Q119&lt;=14,"Bajo",IF(Q119&lt;=35,"Medio",IF(Q119&lt;=80,"Alto","Inviable Sanitariamente"))))</f>
        <v>Sin Riesgo</v>
      </c>
      <c r="T119" s="4"/>
      <c r="U119" s="4"/>
      <c r="V119" s="4"/>
      <c r="W119" s="4"/>
    </row>
    <row r="120" spans="1:23" ht="24.75" customHeight="1">
      <c r="A120" s="32" t="s">
        <v>163</v>
      </c>
      <c r="B120" s="33" t="s">
        <v>114</v>
      </c>
      <c r="C120" s="34" t="s">
        <v>285</v>
      </c>
      <c r="D120" s="35">
        <v>145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>
        <v>8.85</v>
      </c>
      <c r="O120" s="36">
        <v>9.03</v>
      </c>
      <c r="P120" s="36">
        <v>0</v>
      </c>
      <c r="Q120" s="36">
        <v>17.01</v>
      </c>
      <c r="R120" s="37" t="str">
        <f t="shared" si="11"/>
        <v>NO</v>
      </c>
      <c r="S120" s="37" t="str">
        <f t="shared" si="12"/>
        <v>Medio</v>
      </c>
      <c r="T120" s="4"/>
      <c r="U120" s="4"/>
      <c r="V120" s="4"/>
      <c r="W120" s="4"/>
    </row>
    <row r="121" spans="1:23" ht="24.75" customHeight="1">
      <c r="A121" s="32" t="s">
        <v>165</v>
      </c>
      <c r="B121" s="33" t="s">
        <v>115</v>
      </c>
      <c r="C121" s="34" t="s">
        <v>235</v>
      </c>
      <c r="D121" s="35">
        <v>672</v>
      </c>
      <c r="E121" s="36"/>
      <c r="F121" s="36"/>
      <c r="G121" s="36"/>
      <c r="H121" s="36"/>
      <c r="I121" s="36"/>
      <c r="J121" s="36">
        <v>0</v>
      </c>
      <c r="K121" s="36">
        <v>19.35</v>
      </c>
      <c r="L121" s="36">
        <v>6.45</v>
      </c>
      <c r="M121" s="36">
        <v>17.88</v>
      </c>
      <c r="N121" s="36">
        <v>0</v>
      </c>
      <c r="O121" s="36">
        <v>9.18</v>
      </c>
      <c r="P121" s="36">
        <v>0</v>
      </c>
      <c r="Q121" s="36">
        <v>9.31</v>
      </c>
      <c r="R121" s="37" t="str">
        <f t="shared" si="11"/>
        <v>NO</v>
      </c>
      <c r="S121" s="37" t="str">
        <f t="shared" si="12"/>
        <v>Bajo</v>
      </c>
      <c r="T121" s="4"/>
      <c r="U121" s="4"/>
      <c r="V121" s="4"/>
      <c r="W121" s="4"/>
    </row>
    <row r="122" spans="1:23" ht="24.75" customHeight="1">
      <c r="A122" s="32" t="s">
        <v>161</v>
      </c>
      <c r="B122" s="33" t="s">
        <v>116</v>
      </c>
      <c r="C122" s="34" t="s">
        <v>262</v>
      </c>
      <c r="D122" s="35">
        <v>2365</v>
      </c>
      <c r="E122" s="36"/>
      <c r="F122" s="36">
        <v>0</v>
      </c>
      <c r="G122" s="36">
        <v>24.24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2.42</v>
      </c>
      <c r="R122" s="37" t="str">
        <f t="shared" si="11"/>
        <v>SI</v>
      </c>
      <c r="S122" s="37" t="str">
        <f t="shared" si="12"/>
        <v>Sin Riesgo</v>
      </c>
      <c r="T122" s="4"/>
      <c r="U122" s="4"/>
      <c r="V122" s="4"/>
      <c r="W122" s="4"/>
    </row>
    <row r="123" spans="1:23" ht="24.75" customHeight="1">
      <c r="A123" s="32" t="s">
        <v>161</v>
      </c>
      <c r="B123" s="33" t="s">
        <v>117</v>
      </c>
      <c r="C123" s="34" t="s">
        <v>235</v>
      </c>
      <c r="D123" s="35">
        <v>598</v>
      </c>
      <c r="E123" s="36"/>
      <c r="F123" s="36"/>
      <c r="G123" s="36">
        <v>33.33</v>
      </c>
      <c r="H123" s="36">
        <v>0</v>
      </c>
      <c r="I123" s="36">
        <v>9.09</v>
      </c>
      <c r="J123" s="36">
        <v>0</v>
      </c>
      <c r="K123" s="36">
        <v>9.09</v>
      </c>
      <c r="L123" s="36">
        <v>33.33</v>
      </c>
      <c r="M123" s="36">
        <v>9.09</v>
      </c>
      <c r="N123" s="36">
        <v>0</v>
      </c>
      <c r="O123" s="36">
        <v>9.09</v>
      </c>
      <c r="P123" s="36">
        <v>33.33</v>
      </c>
      <c r="Q123" s="36">
        <v>14.61</v>
      </c>
      <c r="R123" s="37" t="str">
        <f t="shared" si="11"/>
        <v>NO</v>
      </c>
      <c r="S123" s="37" t="str">
        <f t="shared" si="12"/>
        <v>Medio</v>
      </c>
      <c r="T123" s="4"/>
      <c r="U123" s="4"/>
      <c r="V123" s="4"/>
      <c r="W123" s="4"/>
    </row>
    <row r="124" spans="1:23" ht="24.75" customHeight="1">
      <c r="A124" s="32" t="s">
        <v>162</v>
      </c>
      <c r="B124" s="33" t="s">
        <v>118</v>
      </c>
      <c r="C124" s="34" t="s">
        <v>263</v>
      </c>
      <c r="D124" s="35">
        <v>1186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0.88</v>
      </c>
      <c r="M124" s="36">
        <v>0</v>
      </c>
      <c r="N124" s="36">
        <v>0</v>
      </c>
      <c r="O124" s="36">
        <v>0</v>
      </c>
      <c r="P124" s="36">
        <v>0</v>
      </c>
      <c r="Q124" s="36">
        <v>0.08</v>
      </c>
      <c r="R124" s="37" t="str">
        <f t="shared" si="11"/>
        <v>SI</v>
      </c>
      <c r="S124" s="37" t="str">
        <f t="shared" si="12"/>
        <v>Sin Riesgo</v>
      </c>
      <c r="T124" s="4"/>
      <c r="U124" s="4"/>
      <c r="V124" s="4"/>
      <c r="W124" s="4"/>
    </row>
    <row r="125" spans="1:23" ht="24.75" customHeight="1">
      <c r="A125" s="32" t="s">
        <v>172</v>
      </c>
      <c r="B125" s="33" t="s">
        <v>119</v>
      </c>
      <c r="C125" s="38" t="s">
        <v>183</v>
      </c>
      <c r="D125" s="39">
        <v>540</v>
      </c>
      <c r="E125" s="36"/>
      <c r="F125" s="36">
        <v>0</v>
      </c>
      <c r="G125" s="36">
        <v>0</v>
      </c>
      <c r="H125" s="36"/>
      <c r="I125" s="36"/>
      <c r="J125" s="36">
        <v>0</v>
      </c>
      <c r="K125" s="36">
        <v>0.64</v>
      </c>
      <c r="L125" s="36">
        <v>7.65</v>
      </c>
      <c r="M125" s="36">
        <v>9.68</v>
      </c>
      <c r="N125" s="36">
        <v>0</v>
      </c>
      <c r="O125" s="36">
        <v>1.92</v>
      </c>
      <c r="P125" s="36">
        <v>0</v>
      </c>
      <c r="Q125" s="36">
        <v>2.44</v>
      </c>
      <c r="R125" s="37" t="str">
        <f>IF(Q125&lt;=5,"SI","NO")</f>
        <v>SI</v>
      </c>
      <c r="S125" s="37" t="str">
        <f>IF(Q125&lt;=5,"Sin Riesgo",IF(Q125&lt;=14,"Bajo",IF(Q125&lt;=35,"Medio",IF(Q125&lt;=80,"Alto","Inviable Sanitariamente"))))</f>
        <v>Sin Riesgo</v>
      </c>
      <c r="T125" s="4"/>
      <c r="U125" s="4"/>
      <c r="V125" s="4"/>
      <c r="W125" s="4"/>
    </row>
    <row r="126" spans="1:23" ht="24.75" customHeight="1">
      <c r="A126" s="32" t="s">
        <v>166</v>
      </c>
      <c r="B126" s="33" t="s">
        <v>120</v>
      </c>
      <c r="C126" s="34" t="s">
        <v>251</v>
      </c>
      <c r="D126" s="35">
        <v>1094</v>
      </c>
      <c r="E126" s="36"/>
      <c r="F126" s="36">
        <v>85.48</v>
      </c>
      <c r="G126" s="36">
        <v>50.32</v>
      </c>
      <c r="H126" s="36">
        <v>26.54</v>
      </c>
      <c r="I126" s="36">
        <v>26.82</v>
      </c>
      <c r="J126" s="36"/>
      <c r="K126" s="36"/>
      <c r="L126" s="36"/>
      <c r="M126" s="36"/>
      <c r="N126" s="36"/>
      <c r="O126" s="36"/>
      <c r="P126" s="36"/>
      <c r="Q126" s="36">
        <v>50.26</v>
      </c>
      <c r="R126" s="37" t="str">
        <f aca="true" t="shared" si="13" ref="R126:R165">IF(Q126&lt;=5,"SI","NO")</f>
        <v>NO</v>
      </c>
      <c r="S126" s="37" t="str">
        <f t="shared" si="12"/>
        <v>Alto</v>
      </c>
      <c r="T126" s="4"/>
      <c r="U126" s="4"/>
      <c r="V126" s="4"/>
      <c r="W126" s="4"/>
    </row>
    <row r="127" spans="1:23" ht="36" customHeight="1">
      <c r="A127" s="32" t="s">
        <v>161</v>
      </c>
      <c r="B127" s="33" t="s">
        <v>121</v>
      </c>
      <c r="C127" s="34" t="s">
        <v>264</v>
      </c>
      <c r="D127" s="35">
        <v>550</v>
      </c>
      <c r="E127" s="36"/>
      <c r="F127" s="36">
        <v>0</v>
      </c>
      <c r="G127" s="36">
        <v>0</v>
      </c>
      <c r="H127" s="36">
        <v>9.09</v>
      </c>
      <c r="I127" s="36">
        <v>15.54</v>
      </c>
      <c r="J127" s="36">
        <v>0</v>
      </c>
      <c r="K127" s="36">
        <v>0</v>
      </c>
      <c r="L127" s="36">
        <v>0</v>
      </c>
      <c r="M127" s="36">
        <v>33.33</v>
      </c>
      <c r="N127" s="36">
        <v>0</v>
      </c>
      <c r="O127" s="36">
        <v>0</v>
      </c>
      <c r="P127" s="36">
        <v>9.09</v>
      </c>
      <c r="Q127" s="36">
        <v>6.29</v>
      </c>
      <c r="R127" s="37" t="str">
        <f t="shared" si="13"/>
        <v>NO</v>
      </c>
      <c r="S127" s="37" t="str">
        <f t="shared" si="12"/>
        <v>Bajo</v>
      </c>
      <c r="T127" s="4"/>
      <c r="U127" s="4"/>
      <c r="V127" s="4"/>
      <c r="W127" s="4"/>
    </row>
    <row r="128" spans="1:23" ht="38.25" customHeight="1">
      <c r="A128" s="32" t="s">
        <v>161</v>
      </c>
      <c r="B128" s="33" t="s">
        <v>121</v>
      </c>
      <c r="C128" s="34" t="s">
        <v>265</v>
      </c>
      <c r="D128" s="35">
        <v>955</v>
      </c>
      <c r="E128" s="36"/>
      <c r="F128" s="36">
        <v>6.45</v>
      </c>
      <c r="G128" s="36">
        <v>0</v>
      </c>
      <c r="H128" s="36">
        <v>0</v>
      </c>
      <c r="I128" s="36">
        <v>7.1</v>
      </c>
      <c r="J128" s="36">
        <v>15.54</v>
      </c>
      <c r="K128" s="36">
        <v>9.09</v>
      </c>
      <c r="L128" s="36">
        <v>0</v>
      </c>
      <c r="M128" s="36">
        <v>0</v>
      </c>
      <c r="N128" s="36">
        <v>15.54</v>
      </c>
      <c r="O128" s="36">
        <v>2.58</v>
      </c>
      <c r="P128" s="36">
        <v>0</v>
      </c>
      <c r="Q128" s="36">
        <v>5.12</v>
      </c>
      <c r="R128" s="37" t="str">
        <f t="shared" si="13"/>
        <v>NO</v>
      </c>
      <c r="S128" s="37" t="str">
        <f t="shared" si="12"/>
        <v>Bajo</v>
      </c>
      <c r="T128" s="4"/>
      <c r="U128" s="4"/>
      <c r="V128" s="4"/>
      <c r="W128" s="4"/>
    </row>
    <row r="129" spans="1:23" ht="24.75" customHeight="1">
      <c r="A129" s="32" t="s">
        <v>165</v>
      </c>
      <c r="B129" s="33" t="s">
        <v>122</v>
      </c>
      <c r="C129" s="38" t="s">
        <v>224</v>
      </c>
      <c r="D129" s="39">
        <v>2530</v>
      </c>
      <c r="E129" s="36"/>
      <c r="F129" s="36">
        <v>1.17</v>
      </c>
      <c r="G129" s="36">
        <v>0.88</v>
      </c>
      <c r="H129" s="36"/>
      <c r="I129" s="36"/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0.23</v>
      </c>
      <c r="R129" s="37" t="str">
        <f t="shared" si="13"/>
        <v>SI</v>
      </c>
      <c r="S129" s="37" t="str">
        <f t="shared" si="12"/>
        <v>Sin Riesgo</v>
      </c>
      <c r="T129" s="4"/>
      <c r="U129" s="4"/>
      <c r="V129" s="4"/>
      <c r="W129" s="4"/>
    </row>
    <row r="130" spans="1:23" ht="24.75" customHeight="1">
      <c r="A130" s="32" t="s">
        <v>166</v>
      </c>
      <c r="B130" s="33" t="s">
        <v>123</v>
      </c>
      <c r="C130" s="34" t="s">
        <v>266</v>
      </c>
      <c r="D130" s="35">
        <v>2231</v>
      </c>
      <c r="E130" s="36">
        <v>14.52</v>
      </c>
      <c r="F130" s="36">
        <v>0</v>
      </c>
      <c r="G130" s="36">
        <v>24.3</v>
      </c>
      <c r="H130" s="36">
        <v>0</v>
      </c>
      <c r="I130" s="36">
        <v>1.36</v>
      </c>
      <c r="J130" s="36">
        <v>0</v>
      </c>
      <c r="K130" s="36">
        <v>0</v>
      </c>
      <c r="L130" s="36">
        <v>0.88</v>
      </c>
      <c r="M130" s="36">
        <v>0</v>
      </c>
      <c r="N130" s="36">
        <v>0</v>
      </c>
      <c r="O130" s="36">
        <v>0</v>
      </c>
      <c r="P130" s="36">
        <v>0</v>
      </c>
      <c r="Q130" s="36">
        <v>0.3</v>
      </c>
      <c r="R130" s="37" t="str">
        <f t="shared" si="13"/>
        <v>SI</v>
      </c>
      <c r="S130" s="37" t="str">
        <f t="shared" si="12"/>
        <v>Sin Riesgo</v>
      </c>
      <c r="T130" s="4"/>
      <c r="U130" s="4"/>
      <c r="V130" s="4"/>
      <c r="W130" s="4"/>
    </row>
    <row r="131" spans="1:23" ht="24.75" customHeight="1">
      <c r="A131" s="32" t="s">
        <v>161</v>
      </c>
      <c r="B131" s="33" t="s">
        <v>124</v>
      </c>
      <c r="C131" s="34" t="s">
        <v>267</v>
      </c>
      <c r="D131" s="35">
        <v>2024</v>
      </c>
      <c r="E131" s="36"/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7" t="str">
        <f t="shared" si="13"/>
        <v>SI</v>
      </c>
      <c r="S131" s="37" t="str">
        <f t="shared" si="12"/>
        <v>Sin Riesgo</v>
      </c>
      <c r="T131" s="4"/>
      <c r="U131" s="4"/>
      <c r="V131" s="4"/>
      <c r="W131" s="4"/>
    </row>
    <row r="132" spans="1:23" ht="24.75" customHeight="1">
      <c r="A132" s="32" t="s">
        <v>164</v>
      </c>
      <c r="B132" s="33" t="s">
        <v>125</v>
      </c>
      <c r="C132" s="34" t="s">
        <v>268</v>
      </c>
      <c r="D132" s="35">
        <v>1432</v>
      </c>
      <c r="E132" s="36">
        <v>0</v>
      </c>
      <c r="F132" s="36">
        <v>0</v>
      </c>
      <c r="G132" s="36">
        <v>0</v>
      </c>
      <c r="H132" s="36">
        <v>0</v>
      </c>
      <c r="I132" s="36">
        <v>6.37</v>
      </c>
      <c r="J132" s="36">
        <v>0.88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13.27</v>
      </c>
      <c r="Q132" s="36">
        <v>1.38</v>
      </c>
      <c r="R132" s="37" t="str">
        <f t="shared" si="13"/>
        <v>SI</v>
      </c>
      <c r="S132" s="37" t="str">
        <f t="shared" si="12"/>
        <v>Sin Riesgo</v>
      </c>
      <c r="T132" s="4"/>
      <c r="U132" s="4"/>
      <c r="V132" s="4"/>
      <c r="W132" s="4"/>
    </row>
    <row r="133" spans="1:23" ht="24.75" customHeight="1">
      <c r="A133" s="32" t="s">
        <v>161</v>
      </c>
      <c r="B133" s="33" t="s">
        <v>126</v>
      </c>
      <c r="C133" s="34" t="s">
        <v>15</v>
      </c>
      <c r="D133" s="35">
        <v>1773</v>
      </c>
      <c r="E133" s="36"/>
      <c r="F133" s="36">
        <v>0</v>
      </c>
      <c r="G133" s="36">
        <v>0</v>
      </c>
      <c r="H133" s="36">
        <v>0</v>
      </c>
      <c r="I133" s="36">
        <v>0.64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0.06</v>
      </c>
      <c r="R133" s="37" t="str">
        <f t="shared" si="13"/>
        <v>SI</v>
      </c>
      <c r="S133" s="37" t="str">
        <f t="shared" si="12"/>
        <v>Sin Riesgo</v>
      </c>
      <c r="T133" s="4"/>
      <c r="U133" s="4"/>
      <c r="V133" s="4"/>
      <c r="W133" s="4"/>
    </row>
    <row r="134" spans="1:23" ht="24.75" customHeight="1">
      <c r="A134" s="32" t="s">
        <v>163</v>
      </c>
      <c r="B134" s="33" t="s">
        <v>127</v>
      </c>
      <c r="C134" s="34" t="s">
        <v>205</v>
      </c>
      <c r="D134" s="35">
        <v>3170</v>
      </c>
      <c r="E134" s="36">
        <v>0</v>
      </c>
      <c r="F134" s="36">
        <v>0</v>
      </c>
      <c r="G134" s="36">
        <v>8</v>
      </c>
      <c r="H134" s="36">
        <v>0</v>
      </c>
      <c r="I134" s="36">
        <v>0</v>
      </c>
      <c r="J134" s="36">
        <v>0</v>
      </c>
      <c r="K134" s="36">
        <v>0</v>
      </c>
      <c r="L134" s="36">
        <v>15.14</v>
      </c>
      <c r="M134" s="36">
        <v>0</v>
      </c>
      <c r="N134" s="36">
        <v>0</v>
      </c>
      <c r="O134" s="36">
        <v>0</v>
      </c>
      <c r="P134" s="36">
        <v>0</v>
      </c>
      <c r="Q134" s="36">
        <v>1.98</v>
      </c>
      <c r="R134" s="37" t="str">
        <f t="shared" si="13"/>
        <v>SI</v>
      </c>
      <c r="S134" s="37" t="str">
        <f t="shared" si="12"/>
        <v>Sin Riesgo</v>
      </c>
      <c r="T134" s="4"/>
      <c r="U134" s="4"/>
      <c r="V134" s="4"/>
      <c r="W134" s="4"/>
    </row>
    <row r="135" spans="1:23" ht="24.75" customHeight="1">
      <c r="A135" s="32" t="s">
        <v>165</v>
      </c>
      <c r="B135" s="33" t="s">
        <v>128</v>
      </c>
      <c r="C135" s="38" t="s">
        <v>183</v>
      </c>
      <c r="D135" s="39">
        <v>3662</v>
      </c>
      <c r="E135" s="36"/>
      <c r="F135" s="36">
        <v>0</v>
      </c>
      <c r="G135" s="36">
        <v>0</v>
      </c>
      <c r="H135" s="36"/>
      <c r="I135" s="36"/>
      <c r="J135" s="36">
        <v>0.64</v>
      </c>
      <c r="K135" s="36">
        <v>0</v>
      </c>
      <c r="L135" s="36">
        <v>0.59</v>
      </c>
      <c r="M135" s="36">
        <v>0</v>
      </c>
      <c r="N135" s="36">
        <v>0</v>
      </c>
      <c r="O135" s="36">
        <v>0</v>
      </c>
      <c r="P135" s="36">
        <v>0</v>
      </c>
      <c r="Q135" s="36">
        <v>0.14</v>
      </c>
      <c r="R135" s="37" t="str">
        <f t="shared" si="13"/>
        <v>SI</v>
      </c>
      <c r="S135" s="37" t="str">
        <f t="shared" si="12"/>
        <v>Sin Riesgo</v>
      </c>
      <c r="T135" s="4"/>
      <c r="U135" s="4"/>
      <c r="V135" s="4"/>
      <c r="W135" s="4"/>
    </row>
    <row r="136" spans="1:23" ht="24.75" customHeight="1">
      <c r="A136" s="32" t="s">
        <v>162</v>
      </c>
      <c r="B136" s="33" t="s">
        <v>129</v>
      </c>
      <c r="C136" s="34" t="s">
        <v>240</v>
      </c>
      <c r="D136" s="35">
        <v>3749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9.03</v>
      </c>
      <c r="K136" s="36">
        <v>6.45</v>
      </c>
      <c r="L136" s="36">
        <v>0</v>
      </c>
      <c r="M136" s="36">
        <v>9.68</v>
      </c>
      <c r="N136" s="36">
        <v>0</v>
      </c>
      <c r="O136" s="36">
        <v>0</v>
      </c>
      <c r="P136" s="36">
        <v>0</v>
      </c>
      <c r="Q136" s="36">
        <v>1.88</v>
      </c>
      <c r="R136" s="37" t="str">
        <f t="shared" si="13"/>
        <v>SI</v>
      </c>
      <c r="S136" s="37" t="str">
        <f t="shared" si="12"/>
        <v>Sin Riesgo</v>
      </c>
      <c r="T136" s="4"/>
      <c r="U136" s="4"/>
      <c r="V136" s="4"/>
      <c r="W136" s="4"/>
    </row>
    <row r="137" spans="1:23" ht="34.5" customHeight="1">
      <c r="A137" s="32" t="s">
        <v>164</v>
      </c>
      <c r="B137" s="33" t="s">
        <v>130</v>
      </c>
      <c r="C137" s="34" t="s">
        <v>269</v>
      </c>
      <c r="D137" s="35">
        <v>951</v>
      </c>
      <c r="E137" s="36">
        <v>0</v>
      </c>
      <c r="F137" s="36">
        <v>0</v>
      </c>
      <c r="G137" s="36">
        <v>0</v>
      </c>
      <c r="H137" s="36">
        <v>2.58</v>
      </c>
      <c r="I137" s="36">
        <v>6.64</v>
      </c>
      <c r="J137" s="36">
        <v>0</v>
      </c>
      <c r="K137" s="36">
        <v>0</v>
      </c>
      <c r="L137" s="36">
        <v>0</v>
      </c>
      <c r="M137" s="36">
        <v>2.58</v>
      </c>
      <c r="N137" s="36">
        <v>0</v>
      </c>
      <c r="O137" s="36">
        <v>0</v>
      </c>
      <c r="P137" s="36">
        <v>0</v>
      </c>
      <c r="Q137" s="36">
        <v>1.2</v>
      </c>
      <c r="R137" s="37" t="str">
        <f t="shared" si="13"/>
        <v>SI</v>
      </c>
      <c r="S137" s="37" t="str">
        <f t="shared" si="12"/>
        <v>Sin Riesgo</v>
      </c>
      <c r="T137" s="4"/>
      <c r="U137" s="4"/>
      <c r="V137" s="4"/>
      <c r="W137" s="4"/>
    </row>
    <row r="138" spans="1:23" ht="24.75" customHeight="1">
      <c r="A138" s="32" t="s">
        <v>164</v>
      </c>
      <c r="B138" s="33" t="s">
        <v>131</v>
      </c>
      <c r="C138" s="34" t="s">
        <v>270</v>
      </c>
      <c r="D138" s="35">
        <v>5633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30.1</v>
      </c>
      <c r="L138" s="36">
        <v>9.8</v>
      </c>
      <c r="M138" s="36">
        <v>6.45</v>
      </c>
      <c r="N138" s="36">
        <v>6.45</v>
      </c>
      <c r="O138" s="36">
        <v>0</v>
      </c>
      <c r="P138" s="36">
        <v>0</v>
      </c>
      <c r="Q138" s="36">
        <v>4.53</v>
      </c>
      <c r="R138" s="37" t="str">
        <f t="shared" si="13"/>
        <v>SI</v>
      </c>
      <c r="S138" s="37" t="str">
        <f t="shared" si="12"/>
        <v>Sin Riesgo</v>
      </c>
      <c r="T138" s="4"/>
      <c r="U138" s="4"/>
      <c r="V138" s="4"/>
      <c r="W138" s="4"/>
    </row>
    <row r="139" spans="1:23" ht="24.75" customHeight="1">
      <c r="A139" s="32" t="s">
        <v>161</v>
      </c>
      <c r="B139" s="38" t="s">
        <v>132</v>
      </c>
      <c r="C139" s="34" t="s">
        <v>240</v>
      </c>
      <c r="D139" s="35">
        <v>4803</v>
      </c>
      <c r="E139" s="36"/>
      <c r="F139" s="36">
        <v>0</v>
      </c>
      <c r="G139" s="36">
        <v>0</v>
      </c>
      <c r="H139" s="36"/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12.9</v>
      </c>
      <c r="O139" s="36">
        <v>0</v>
      </c>
      <c r="P139" s="36">
        <v>0</v>
      </c>
      <c r="Q139" s="36">
        <v>1.72</v>
      </c>
      <c r="R139" s="37" t="str">
        <f t="shared" si="13"/>
        <v>SI</v>
      </c>
      <c r="S139" s="37" t="str">
        <f t="shared" si="12"/>
        <v>Sin Riesgo</v>
      </c>
      <c r="T139" s="4"/>
      <c r="U139" s="4"/>
      <c r="V139" s="4"/>
      <c r="W139" s="4"/>
    </row>
    <row r="140" spans="1:23" ht="24.75" customHeight="1">
      <c r="A140" s="32" t="s">
        <v>162</v>
      </c>
      <c r="B140" s="33" t="s">
        <v>133</v>
      </c>
      <c r="C140" s="34" t="s">
        <v>271</v>
      </c>
      <c r="D140" s="35">
        <v>1643</v>
      </c>
      <c r="E140" s="36">
        <v>0</v>
      </c>
      <c r="F140" s="36">
        <v>8.85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0.78</v>
      </c>
      <c r="R140" s="37" t="str">
        <f t="shared" si="13"/>
        <v>SI</v>
      </c>
      <c r="S140" s="37" t="str">
        <f t="shared" si="12"/>
        <v>Sin Riesgo</v>
      </c>
      <c r="T140" s="4"/>
      <c r="U140" s="4"/>
      <c r="V140" s="4"/>
      <c r="W140" s="4"/>
    </row>
    <row r="141" spans="1:23" ht="33.75" customHeight="1">
      <c r="A141" s="32" t="s">
        <v>163</v>
      </c>
      <c r="B141" s="33" t="s">
        <v>134</v>
      </c>
      <c r="C141" s="34" t="s">
        <v>272</v>
      </c>
      <c r="D141" s="35">
        <v>2145</v>
      </c>
      <c r="E141" s="36">
        <v>0</v>
      </c>
      <c r="F141" s="36">
        <v>0</v>
      </c>
      <c r="G141" s="36">
        <v>0</v>
      </c>
      <c r="H141" s="36">
        <v>2.58</v>
      </c>
      <c r="I141" s="36">
        <v>0</v>
      </c>
      <c r="J141" s="36">
        <v>0</v>
      </c>
      <c r="K141" s="36">
        <v>8.85</v>
      </c>
      <c r="L141" s="36">
        <v>0</v>
      </c>
      <c r="M141" s="36">
        <v>0</v>
      </c>
      <c r="N141" s="36">
        <v>0</v>
      </c>
      <c r="O141" s="36">
        <v>0</v>
      </c>
      <c r="P141" s="36">
        <v>6.45</v>
      </c>
      <c r="Q141" s="36">
        <v>1.53</v>
      </c>
      <c r="R141" s="37" t="str">
        <f t="shared" si="13"/>
        <v>SI</v>
      </c>
      <c r="S141" s="37" t="str">
        <f t="shared" si="12"/>
        <v>Sin Riesgo</v>
      </c>
      <c r="T141" s="4"/>
      <c r="U141" s="4"/>
      <c r="V141" s="4"/>
      <c r="W141" s="4"/>
    </row>
    <row r="142" spans="1:23" ht="24.75" customHeight="1">
      <c r="A142" s="32" t="s">
        <v>167</v>
      </c>
      <c r="B142" s="43" t="s">
        <v>135</v>
      </c>
      <c r="C142" s="34" t="s">
        <v>220</v>
      </c>
      <c r="D142" s="35">
        <v>3139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8.85</v>
      </c>
      <c r="M142" s="36">
        <v>2.58</v>
      </c>
      <c r="N142" s="36">
        <v>0</v>
      </c>
      <c r="O142" s="36">
        <v>0</v>
      </c>
      <c r="P142" s="36">
        <v>0</v>
      </c>
      <c r="Q142" s="36">
        <v>0.98</v>
      </c>
      <c r="R142" s="37" t="str">
        <f>IF(Q142&lt;=5,"SI","NO")</f>
        <v>SI</v>
      </c>
      <c r="S142" s="37" t="str">
        <f>IF(Q142&lt;=5,"Sin Riesgo",IF(Q142&lt;=14,"Bajo",IF(Q142&lt;=35,"Medio",IF(Q142&lt;=80,"Alto","Inviable Sanitariamente"))))</f>
        <v>Sin Riesgo</v>
      </c>
      <c r="T142" s="4"/>
      <c r="U142" s="4"/>
      <c r="V142" s="4"/>
      <c r="W142" s="4"/>
    </row>
    <row r="143" spans="1:23" ht="36" customHeight="1">
      <c r="A143" s="32" t="s">
        <v>167</v>
      </c>
      <c r="B143" s="43" t="s">
        <v>135</v>
      </c>
      <c r="C143" s="34" t="s">
        <v>286</v>
      </c>
      <c r="D143" s="35">
        <v>1014</v>
      </c>
      <c r="E143" s="36"/>
      <c r="F143" s="36"/>
      <c r="G143" s="36"/>
      <c r="H143" s="36"/>
      <c r="I143" s="36"/>
      <c r="J143" s="36"/>
      <c r="K143" s="36">
        <v>56.28</v>
      </c>
      <c r="L143" s="36">
        <v>17.88</v>
      </c>
      <c r="M143" s="36">
        <v>0</v>
      </c>
      <c r="N143" s="36">
        <v>24.14</v>
      </c>
      <c r="O143" s="36">
        <v>8.85</v>
      </c>
      <c r="P143" s="36">
        <v>58.35</v>
      </c>
      <c r="Q143" s="36">
        <v>25.82</v>
      </c>
      <c r="R143" s="37" t="str">
        <f t="shared" si="13"/>
        <v>NO</v>
      </c>
      <c r="S143" s="37" t="str">
        <f t="shared" si="12"/>
        <v>Medio</v>
      </c>
      <c r="T143" s="4"/>
      <c r="U143" s="4"/>
      <c r="V143" s="4"/>
      <c r="W143" s="4"/>
    </row>
    <row r="144" spans="1:23" ht="24.75" customHeight="1">
      <c r="A144" s="32" t="s">
        <v>163</v>
      </c>
      <c r="B144" s="33" t="s">
        <v>136</v>
      </c>
      <c r="C144" s="34" t="s">
        <v>273</v>
      </c>
      <c r="D144" s="35">
        <v>838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17.88</v>
      </c>
      <c r="N144" s="36">
        <v>0</v>
      </c>
      <c r="O144" s="36">
        <v>0</v>
      </c>
      <c r="P144" s="36">
        <v>0</v>
      </c>
      <c r="Q144" s="36">
        <v>1.53</v>
      </c>
      <c r="R144" s="37" t="str">
        <f t="shared" si="13"/>
        <v>SI</v>
      </c>
      <c r="S144" s="37" t="str">
        <f t="shared" si="12"/>
        <v>Sin Riesgo</v>
      </c>
      <c r="T144" s="4"/>
      <c r="U144" s="4"/>
      <c r="V144" s="4"/>
      <c r="W144" s="4"/>
    </row>
    <row r="145" spans="1:23" ht="24.75" customHeight="1">
      <c r="A145" s="32" t="s">
        <v>163</v>
      </c>
      <c r="B145" s="33" t="s">
        <v>137</v>
      </c>
      <c r="C145" s="38" t="s">
        <v>183</v>
      </c>
      <c r="D145" s="39">
        <v>1349</v>
      </c>
      <c r="E145" s="36">
        <v>0</v>
      </c>
      <c r="F145" s="36">
        <v>0</v>
      </c>
      <c r="G145" s="36">
        <v>0</v>
      </c>
      <c r="H145" s="36">
        <v>23.6</v>
      </c>
      <c r="I145" s="36">
        <v>0</v>
      </c>
      <c r="J145" s="36">
        <v>0</v>
      </c>
      <c r="K145" s="36">
        <v>0</v>
      </c>
      <c r="L145" s="36">
        <v>0</v>
      </c>
      <c r="M145" s="36">
        <v>0.64</v>
      </c>
      <c r="N145" s="36">
        <v>0</v>
      </c>
      <c r="O145" s="36">
        <v>0</v>
      </c>
      <c r="P145" s="36">
        <v>0</v>
      </c>
      <c r="Q145" s="36">
        <v>2.2</v>
      </c>
      <c r="R145" s="37" t="str">
        <f t="shared" si="13"/>
        <v>SI</v>
      </c>
      <c r="S145" s="37" t="str">
        <f t="shared" si="12"/>
        <v>Sin Riesgo</v>
      </c>
      <c r="T145" s="4"/>
      <c r="U145" s="4"/>
      <c r="V145" s="4"/>
      <c r="W145" s="4"/>
    </row>
    <row r="146" spans="1:23" ht="34.5" customHeight="1">
      <c r="A146" s="32" t="s">
        <v>163</v>
      </c>
      <c r="B146" s="33" t="s">
        <v>137</v>
      </c>
      <c r="C146" s="38" t="s">
        <v>274</v>
      </c>
      <c r="D146" s="39">
        <v>76</v>
      </c>
      <c r="E146" s="36">
        <v>0</v>
      </c>
      <c r="F146" s="36">
        <v>0</v>
      </c>
      <c r="G146" s="36">
        <v>0</v>
      </c>
      <c r="H146" s="36">
        <v>0</v>
      </c>
      <c r="I146" s="36">
        <v>6.37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8.85</v>
      </c>
      <c r="P146" s="36">
        <v>0</v>
      </c>
      <c r="Q146" s="36">
        <v>1.38</v>
      </c>
      <c r="R146" s="37" t="str">
        <f t="shared" si="13"/>
        <v>SI</v>
      </c>
      <c r="S146" s="37" t="str">
        <f t="shared" si="12"/>
        <v>Sin Riesgo</v>
      </c>
      <c r="T146" s="4"/>
      <c r="U146" s="4"/>
      <c r="V146" s="4"/>
      <c r="W146" s="4"/>
    </row>
    <row r="147" spans="1:23" ht="34.5" customHeight="1">
      <c r="A147" s="32" t="s">
        <v>163</v>
      </c>
      <c r="B147" s="33" t="s">
        <v>137</v>
      </c>
      <c r="C147" s="38" t="s">
        <v>225</v>
      </c>
      <c r="D147" s="39">
        <v>121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8.85</v>
      </c>
      <c r="P147" s="36">
        <v>0</v>
      </c>
      <c r="Q147" s="36">
        <v>0.8</v>
      </c>
      <c r="R147" s="37" t="str">
        <f>IF(Q147&lt;=5,"SI","NO")</f>
        <v>SI</v>
      </c>
      <c r="S147" s="37" t="str">
        <f>IF(Q147&lt;=5,"Sin Riesgo",IF(Q147&lt;=14,"Bajo",IF(Q147&lt;=35,"Medio",IF(Q147&lt;=80,"Alto","Inviable Sanitariamente"))))</f>
        <v>Sin Riesgo</v>
      </c>
      <c r="T147" s="4"/>
      <c r="U147" s="4"/>
      <c r="V147" s="4"/>
      <c r="W147" s="4"/>
    </row>
    <row r="148" spans="1:23" ht="24.75" customHeight="1">
      <c r="A148" s="32" t="s">
        <v>165</v>
      </c>
      <c r="B148" s="33" t="s">
        <v>138</v>
      </c>
      <c r="C148" s="34" t="s">
        <v>232</v>
      </c>
      <c r="D148" s="35">
        <v>391</v>
      </c>
      <c r="E148" s="36"/>
      <c r="F148" s="36"/>
      <c r="G148" s="36"/>
      <c r="H148" s="36"/>
      <c r="I148" s="36"/>
      <c r="J148" s="36">
        <v>97.34</v>
      </c>
      <c r="K148" s="36">
        <v>82.33</v>
      </c>
      <c r="L148" s="36">
        <v>97.58</v>
      </c>
      <c r="M148" s="36"/>
      <c r="N148" s="36"/>
      <c r="O148" s="36">
        <v>97.34</v>
      </c>
      <c r="P148" s="36">
        <v>100</v>
      </c>
      <c r="Q148" s="36">
        <v>92.71</v>
      </c>
      <c r="R148" s="37" t="str">
        <f t="shared" si="13"/>
        <v>NO</v>
      </c>
      <c r="S148" s="37" t="str">
        <f t="shared" si="12"/>
        <v>Inviable Sanitariamente</v>
      </c>
      <c r="T148" s="4"/>
      <c r="U148" s="4"/>
      <c r="V148" s="4"/>
      <c r="W148" s="4"/>
    </row>
    <row r="149" spans="1:23" ht="24.75" customHeight="1">
      <c r="A149" s="32" t="s">
        <v>166</v>
      </c>
      <c r="B149" s="33" t="s">
        <v>139</v>
      </c>
      <c r="C149" s="34" t="s">
        <v>240</v>
      </c>
      <c r="D149" s="35">
        <v>7974</v>
      </c>
      <c r="E149" s="36">
        <v>0</v>
      </c>
      <c r="F149" s="36">
        <v>5.43</v>
      </c>
      <c r="G149" s="36">
        <v>23.6</v>
      </c>
      <c r="H149" s="36">
        <v>4.42</v>
      </c>
      <c r="I149" s="36">
        <v>0</v>
      </c>
      <c r="J149" s="36">
        <v>0</v>
      </c>
      <c r="K149" s="36">
        <v>0</v>
      </c>
      <c r="L149" s="36">
        <v>0</v>
      </c>
      <c r="M149" s="36">
        <v>3.87</v>
      </c>
      <c r="N149" s="36">
        <v>9.68</v>
      </c>
      <c r="O149" s="36">
        <v>6.77</v>
      </c>
      <c r="P149" s="36">
        <v>3.87</v>
      </c>
      <c r="Q149" s="36">
        <v>4.25</v>
      </c>
      <c r="R149" s="37" t="str">
        <f t="shared" si="13"/>
        <v>SI</v>
      </c>
      <c r="S149" s="37" t="str">
        <f t="shared" si="12"/>
        <v>Sin Riesgo</v>
      </c>
      <c r="T149" s="4"/>
      <c r="U149" s="4"/>
      <c r="V149" s="4"/>
      <c r="W149" s="4"/>
    </row>
    <row r="150" spans="1:23" ht="35.25" customHeight="1">
      <c r="A150" s="32" t="s">
        <v>162</v>
      </c>
      <c r="B150" s="33" t="s">
        <v>140</v>
      </c>
      <c r="C150" s="34" t="s">
        <v>226</v>
      </c>
      <c r="D150" s="35">
        <v>603</v>
      </c>
      <c r="E150" s="36">
        <v>15.3</v>
      </c>
      <c r="F150" s="36">
        <v>0</v>
      </c>
      <c r="G150" s="36">
        <v>0</v>
      </c>
      <c r="H150" s="36">
        <v>47.74</v>
      </c>
      <c r="I150" s="36">
        <v>8.85</v>
      </c>
      <c r="J150" s="36">
        <v>8.85</v>
      </c>
      <c r="K150" s="36">
        <v>8.85</v>
      </c>
      <c r="L150" s="36">
        <v>23.64</v>
      </c>
      <c r="M150" s="36">
        <v>0</v>
      </c>
      <c r="N150" s="36">
        <v>0</v>
      </c>
      <c r="O150" s="36">
        <v>6.45</v>
      </c>
      <c r="P150" s="36">
        <v>0</v>
      </c>
      <c r="Q150" s="36">
        <v>10.56</v>
      </c>
      <c r="R150" s="37" t="str">
        <f t="shared" si="13"/>
        <v>NO</v>
      </c>
      <c r="S150" s="37" t="str">
        <f t="shared" si="12"/>
        <v>Bajo</v>
      </c>
      <c r="T150" s="4"/>
      <c r="U150" s="4"/>
      <c r="V150" s="4"/>
      <c r="W150" s="4"/>
    </row>
    <row r="151" spans="1:23" ht="36.75" customHeight="1">
      <c r="A151" s="32" t="s">
        <v>162</v>
      </c>
      <c r="B151" s="33" t="s">
        <v>140</v>
      </c>
      <c r="C151" s="34" t="s">
        <v>227</v>
      </c>
      <c r="D151" s="35">
        <v>87</v>
      </c>
      <c r="E151" s="36">
        <v>54.38</v>
      </c>
      <c r="F151" s="36">
        <v>0</v>
      </c>
      <c r="G151" s="36">
        <v>8.85</v>
      </c>
      <c r="H151" s="36">
        <v>47.74</v>
      </c>
      <c r="I151" s="36">
        <v>50.14</v>
      </c>
      <c r="J151" s="36">
        <v>24.14</v>
      </c>
      <c r="K151" s="36">
        <v>41.35</v>
      </c>
      <c r="L151" s="36">
        <v>50.2</v>
      </c>
      <c r="M151" s="36">
        <v>41.29</v>
      </c>
      <c r="N151" s="36">
        <v>50.2</v>
      </c>
      <c r="O151" s="36">
        <v>64.95</v>
      </c>
      <c r="P151" s="36">
        <v>8.85</v>
      </c>
      <c r="Q151" s="36">
        <v>39.01</v>
      </c>
      <c r="R151" s="37" t="str">
        <f t="shared" si="13"/>
        <v>NO</v>
      </c>
      <c r="S151" s="37" t="str">
        <f t="shared" si="12"/>
        <v>Alto</v>
      </c>
      <c r="T151" s="4"/>
      <c r="U151" s="4"/>
      <c r="V151" s="4"/>
      <c r="W151" s="4"/>
    </row>
    <row r="152" spans="1:23" ht="24.75" customHeight="1">
      <c r="A152" s="32" t="s">
        <v>163</v>
      </c>
      <c r="B152" s="33" t="s">
        <v>141</v>
      </c>
      <c r="C152" s="34" t="s">
        <v>228</v>
      </c>
      <c r="D152" s="35">
        <v>4201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6.45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0.57</v>
      </c>
      <c r="R152" s="37" t="str">
        <f t="shared" si="13"/>
        <v>SI</v>
      </c>
      <c r="S152" s="37" t="str">
        <f t="shared" si="12"/>
        <v>Sin Riesgo</v>
      </c>
      <c r="T152" s="4"/>
      <c r="U152" s="4"/>
      <c r="V152" s="4"/>
      <c r="W152" s="4"/>
    </row>
    <row r="153" spans="1:23" ht="32.25" customHeight="1">
      <c r="A153" s="32" t="s">
        <v>165</v>
      </c>
      <c r="B153" s="33" t="s">
        <v>142</v>
      </c>
      <c r="C153" s="34" t="s">
        <v>275</v>
      </c>
      <c r="D153" s="35">
        <v>876</v>
      </c>
      <c r="E153" s="36"/>
      <c r="F153" s="36">
        <v>0</v>
      </c>
      <c r="G153" s="36">
        <v>0</v>
      </c>
      <c r="H153" s="36"/>
      <c r="I153" s="36">
        <v>0</v>
      </c>
      <c r="J153" s="36">
        <v>0</v>
      </c>
      <c r="K153" s="36">
        <v>0</v>
      </c>
      <c r="L153" s="36">
        <v>0</v>
      </c>
      <c r="M153" s="36">
        <v>6.45</v>
      </c>
      <c r="N153" s="36">
        <v>0</v>
      </c>
      <c r="O153" s="36">
        <v>18.11</v>
      </c>
      <c r="P153" s="36">
        <v>0</v>
      </c>
      <c r="Q153" s="36">
        <v>3.67</v>
      </c>
      <c r="R153" s="37" t="str">
        <f t="shared" si="13"/>
        <v>SI</v>
      </c>
      <c r="S153" s="37" t="str">
        <f t="shared" si="12"/>
        <v>Sin Riesgo</v>
      </c>
      <c r="T153" s="4"/>
      <c r="U153" s="4"/>
      <c r="V153" s="4"/>
      <c r="W153" s="4"/>
    </row>
    <row r="154" spans="1:23" ht="34.5" customHeight="1">
      <c r="A154" s="32" t="s">
        <v>163</v>
      </c>
      <c r="B154" s="40" t="s">
        <v>143</v>
      </c>
      <c r="C154" s="34" t="s">
        <v>276</v>
      </c>
      <c r="D154" s="35">
        <v>1067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6.45</v>
      </c>
      <c r="N154" s="36">
        <v>0</v>
      </c>
      <c r="O154" s="36">
        <v>0</v>
      </c>
      <c r="P154" s="36">
        <v>0</v>
      </c>
      <c r="Q154" s="36">
        <v>0.57</v>
      </c>
      <c r="R154" s="37" t="str">
        <f t="shared" si="13"/>
        <v>SI</v>
      </c>
      <c r="S154" s="37" t="str">
        <f t="shared" si="12"/>
        <v>Sin Riesgo</v>
      </c>
      <c r="T154" s="4"/>
      <c r="U154" s="4"/>
      <c r="V154" s="4"/>
      <c r="W154" s="4"/>
    </row>
    <row r="155" spans="1:23" ht="24.75" customHeight="1">
      <c r="A155" s="32" t="s">
        <v>164</v>
      </c>
      <c r="B155" s="33" t="s">
        <v>144</v>
      </c>
      <c r="C155" s="34" t="s">
        <v>277</v>
      </c>
      <c r="D155" s="35">
        <v>1870</v>
      </c>
      <c r="E155" s="36">
        <v>0</v>
      </c>
      <c r="F155" s="36">
        <v>0</v>
      </c>
      <c r="G155" s="36">
        <v>0</v>
      </c>
      <c r="H155" s="36">
        <v>6.45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9.68</v>
      </c>
      <c r="Q155" s="36">
        <v>1.17</v>
      </c>
      <c r="R155" s="37" t="str">
        <f t="shared" si="13"/>
        <v>SI</v>
      </c>
      <c r="S155" s="37" t="str">
        <f t="shared" si="12"/>
        <v>Sin Riesgo</v>
      </c>
      <c r="T155" s="4"/>
      <c r="U155" s="4"/>
      <c r="V155" s="4"/>
      <c r="W155" s="4"/>
    </row>
    <row r="156" spans="1:23" s="6" customFormat="1" ht="24.75" customHeight="1">
      <c r="A156" s="44" t="s">
        <v>163</v>
      </c>
      <c r="B156" s="40" t="s">
        <v>145</v>
      </c>
      <c r="C156" s="38" t="s">
        <v>229</v>
      </c>
      <c r="D156" s="39">
        <v>1594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6.45</v>
      </c>
      <c r="M156" s="36">
        <v>0</v>
      </c>
      <c r="N156" s="36">
        <v>0</v>
      </c>
      <c r="O156" s="36">
        <v>0</v>
      </c>
      <c r="P156" s="36">
        <v>0</v>
      </c>
      <c r="Q156" s="36">
        <v>0.59</v>
      </c>
      <c r="R156" s="37" t="str">
        <f t="shared" si="13"/>
        <v>SI</v>
      </c>
      <c r="S156" s="37" t="str">
        <f t="shared" si="12"/>
        <v>Sin Riesgo</v>
      </c>
      <c r="T156" s="4"/>
      <c r="U156" s="4"/>
      <c r="V156" s="4"/>
      <c r="W156" s="4"/>
    </row>
    <row r="157" spans="1:23" ht="24.75" customHeight="1">
      <c r="A157" s="32" t="s">
        <v>166</v>
      </c>
      <c r="B157" s="33" t="s">
        <v>146</v>
      </c>
      <c r="C157" s="34" t="s">
        <v>251</v>
      </c>
      <c r="D157" s="3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>
        <v>100</v>
      </c>
      <c r="R157" s="37" t="str">
        <f>IF(Q157&lt;5,"SI","NO")</f>
        <v>NO</v>
      </c>
      <c r="S157" s="37" t="str">
        <f>IF(Q157&lt;5,"SIN RIESGO",IF(Q157&lt;=14,"BAJO",IF(Q157&lt;=35,"MEDIO",IF(Q157&lt;=80,"ALTO","INVIABLE SANITARIAMENTE"))))</f>
        <v>INVIABLE SANITARIAMENTE</v>
      </c>
      <c r="T157" s="4"/>
      <c r="U157" s="4"/>
      <c r="V157" s="4"/>
      <c r="W157" s="4"/>
    </row>
    <row r="158" spans="1:23" ht="24.75" customHeight="1">
      <c r="A158" s="32" t="s">
        <v>164</v>
      </c>
      <c r="B158" s="33" t="s">
        <v>147</v>
      </c>
      <c r="C158" s="38" t="s">
        <v>224</v>
      </c>
      <c r="D158" s="39">
        <v>917</v>
      </c>
      <c r="E158" s="36">
        <v>0</v>
      </c>
      <c r="F158" s="36">
        <v>0</v>
      </c>
      <c r="G158" s="36">
        <v>0</v>
      </c>
      <c r="H158" s="36">
        <v>0</v>
      </c>
      <c r="I158" s="36">
        <v>9.55</v>
      </c>
      <c r="J158" s="36">
        <v>8.85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1.57</v>
      </c>
      <c r="R158" s="37" t="str">
        <f t="shared" si="13"/>
        <v>SI</v>
      </c>
      <c r="S158" s="37" t="str">
        <f t="shared" si="12"/>
        <v>Sin Riesgo</v>
      </c>
      <c r="T158" s="4"/>
      <c r="U158" s="4"/>
      <c r="V158" s="4"/>
      <c r="W158" s="4"/>
    </row>
    <row r="159" spans="1:23" ht="24.75" customHeight="1">
      <c r="A159" s="32" t="s">
        <v>165</v>
      </c>
      <c r="B159" s="40" t="s">
        <v>148</v>
      </c>
      <c r="C159" s="34" t="s">
        <v>230</v>
      </c>
      <c r="D159" s="35">
        <v>6284</v>
      </c>
      <c r="E159" s="36"/>
      <c r="F159" s="36">
        <v>0</v>
      </c>
      <c r="G159" s="36">
        <v>0</v>
      </c>
      <c r="H159" s="36"/>
      <c r="I159" s="36">
        <v>0</v>
      </c>
      <c r="J159" s="36">
        <v>0</v>
      </c>
      <c r="K159" s="36">
        <v>0.53</v>
      </c>
      <c r="L159" s="36">
        <v>0.39</v>
      </c>
      <c r="M159" s="36">
        <v>5.31</v>
      </c>
      <c r="N159" s="36">
        <v>0</v>
      </c>
      <c r="O159" s="36">
        <v>0.25</v>
      </c>
      <c r="P159" s="36">
        <v>0</v>
      </c>
      <c r="Q159" s="36">
        <v>0.67</v>
      </c>
      <c r="R159" s="37" t="str">
        <f>IF(Q159&lt;=5,"SI","NO")</f>
        <v>SI</v>
      </c>
      <c r="S159" s="37" t="str">
        <f>IF(Q159&lt;=5,"Sin Riesgo",IF(Q159&lt;=14,"Bajo",IF(Q159&lt;=35,"Medio",IF(Q159&lt;=80,"Alto","Inviable Sanitariamente"))))</f>
        <v>Sin Riesgo</v>
      </c>
      <c r="T159" s="13"/>
      <c r="U159" s="4"/>
      <c r="V159" s="4"/>
      <c r="W159" s="4"/>
    </row>
    <row r="160" spans="1:23" ht="34.5" customHeight="1">
      <c r="A160" s="32" t="s">
        <v>165</v>
      </c>
      <c r="B160" s="40" t="s">
        <v>148</v>
      </c>
      <c r="C160" s="34" t="s">
        <v>287</v>
      </c>
      <c r="D160" s="35">
        <v>173</v>
      </c>
      <c r="E160" s="36"/>
      <c r="F160" s="36"/>
      <c r="G160" s="36">
        <v>16</v>
      </c>
      <c r="H160" s="36"/>
      <c r="I160" s="36">
        <v>7.74</v>
      </c>
      <c r="J160" s="36">
        <v>6.64</v>
      </c>
      <c r="K160" s="36">
        <v>0</v>
      </c>
      <c r="L160" s="36">
        <v>0.39</v>
      </c>
      <c r="M160" s="36">
        <v>2.08</v>
      </c>
      <c r="N160" s="36">
        <v>0</v>
      </c>
      <c r="O160" s="36">
        <v>2.76</v>
      </c>
      <c r="P160" s="36">
        <v>0</v>
      </c>
      <c r="Q160" s="36">
        <v>3.44</v>
      </c>
      <c r="R160" s="37" t="str">
        <f t="shared" si="13"/>
        <v>SI</v>
      </c>
      <c r="S160" s="37" t="str">
        <f t="shared" si="12"/>
        <v>Sin Riesgo</v>
      </c>
      <c r="T160" s="13"/>
      <c r="U160" s="4"/>
      <c r="V160" s="4"/>
      <c r="W160" s="4"/>
    </row>
    <row r="161" spans="1:23" ht="24.75" customHeight="1">
      <c r="A161" s="32" t="s">
        <v>165</v>
      </c>
      <c r="B161" s="40" t="s">
        <v>148</v>
      </c>
      <c r="C161" s="34" t="s">
        <v>288</v>
      </c>
      <c r="D161" s="35">
        <v>800</v>
      </c>
      <c r="E161" s="36"/>
      <c r="F161" s="36"/>
      <c r="G161" s="36"/>
      <c r="H161" s="36"/>
      <c r="I161" s="36"/>
      <c r="J161" s="36">
        <v>17.06</v>
      </c>
      <c r="K161" s="36">
        <v>18.03</v>
      </c>
      <c r="L161" s="36">
        <v>20.99</v>
      </c>
      <c r="M161" s="36">
        <v>16.78</v>
      </c>
      <c r="N161" s="36">
        <v>16.93</v>
      </c>
      <c r="O161" s="36">
        <v>7.59</v>
      </c>
      <c r="P161" s="36">
        <v>6.45</v>
      </c>
      <c r="Q161" s="36">
        <v>15.06</v>
      </c>
      <c r="R161" s="37" t="str">
        <f>IF(Q161&lt;=5,"SI","NO")</f>
        <v>NO</v>
      </c>
      <c r="S161" s="37" t="str">
        <f>IF(Q161&lt;=5,"Sin Riesgo",IF(Q161&lt;=14,"Bajo",IF(Q161&lt;=35,"Medio",IF(Q161&lt;=80,"Alto","Inviable Sanitariamente"))))</f>
        <v>Medio</v>
      </c>
      <c r="T161" s="13"/>
      <c r="U161" s="4"/>
      <c r="V161" s="4"/>
      <c r="W161" s="4"/>
    </row>
    <row r="162" spans="1:23" ht="24.75" customHeight="1">
      <c r="A162" s="32" t="s">
        <v>165</v>
      </c>
      <c r="B162" s="40" t="s">
        <v>148</v>
      </c>
      <c r="C162" s="34" t="s">
        <v>289</v>
      </c>
      <c r="D162" s="35">
        <v>100</v>
      </c>
      <c r="E162" s="36"/>
      <c r="F162" s="36"/>
      <c r="G162" s="36"/>
      <c r="H162" s="36"/>
      <c r="I162" s="36"/>
      <c r="J162" s="36"/>
      <c r="K162" s="36"/>
      <c r="L162" s="36">
        <v>70.96</v>
      </c>
      <c r="M162" s="36">
        <v>100</v>
      </c>
      <c r="N162" s="36">
        <v>24</v>
      </c>
      <c r="O162" s="36">
        <v>72.36</v>
      </c>
      <c r="P162" s="36">
        <v>26.54</v>
      </c>
      <c r="Q162" s="36">
        <v>58.77</v>
      </c>
      <c r="R162" s="37" t="str">
        <f t="shared" si="13"/>
        <v>NO</v>
      </c>
      <c r="S162" s="37" t="str">
        <f t="shared" si="12"/>
        <v>Alto</v>
      </c>
      <c r="T162" s="13"/>
      <c r="U162" s="4"/>
      <c r="V162" s="4"/>
      <c r="W162" s="4"/>
    </row>
    <row r="163" spans="1:23" ht="24.75" customHeight="1">
      <c r="A163" s="32" t="s">
        <v>164</v>
      </c>
      <c r="B163" s="33" t="s">
        <v>149</v>
      </c>
      <c r="C163" s="34" t="s">
        <v>278</v>
      </c>
      <c r="D163" s="35">
        <v>1536</v>
      </c>
      <c r="E163" s="36">
        <v>0</v>
      </c>
      <c r="F163" s="36">
        <v>0</v>
      </c>
      <c r="G163" s="36">
        <v>0</v>
      </c>
      <c r="H163" s="36">
        <v>8.85</v>
      </c>
      <c r="I163" s="36">
        <v>0</v>
      </c>
      <c r="J163" s="36">
        <v>0.64</v>
      </c>
      <c r="K163" s="36">
        <v>0</v>
      </c>
      <c r="L163" s="36">
        <v>0</v>
      </c>
      <c r="M163" s="36">
        <v>0</v>
      </c>
      <c r="N163" s="36">
        <v>0</v>
      </c>
      <c r="O163" s="36">
        <v>9.09</v>
      </c>
      <c r="P163" s="36">
        <v>9.68</v>
      </c>
      <c r="Q163" s="36">
        <v>2.15</v>
      </c>
      <c r="R163" s="37" t="str">
        <f t="shared" si="13"/>
        <v>SI</v>
      </c>
      <c r="S163" s="37" t="str">
        <f t="shared" si="12"/>
        <v>Sin Riesgo</v>
      </c>
      <c r="T163" s="4"/>
      <c r="U163" s="4"/>
      <c r="V163" s="4"/>
      <c r="W163" s="4"/>
    </row>
    <row r="164" spans="1:23" ht="34.5" customHeight="1">
      <c r="A164" s="32" t="s">
        <v>168</v>
      </c>
      <c r="B164" s="33" t="s">
        <v>150</v>
      </c>
      <c r="C164" s="34" t="s">
        <v>279</v>
      </c>
      <c r="D164" s="35">
        <v>1434</v>
      </c>
      <c r="E164" s="36">
        <v>28.43</v>
      </c>
      <c r="F164" s="36">
        <v>26.54</v>
      </c>
      <c r="G164" s="36">
        <v>38.89</v>
      </c>
      <c r="H164" s="36">
        <v>8.85</v>
      </c>
      <c r="I164" s="36">
        <v>0</v>
      </c>
      <c r="J164" s="36">
        <v>13.27</v>
      </c>
      <c r="K164" s="36">
        <v>0</v>
      </c>
      <c r="L164" s="36">
        <v>14.6</v>
      </c>
      <c r="M164" s="36">
        <v>20.05</v>
      </c>
      <c r="N164" s="36">
        <v>0</v>
      </c>
      <c r="O164" s="36">
        <v>0</v>
      </c>
      <c r="P164" s="36">
        <v>0</v>
      </c>
      <c r="Q164" s="36">
        <v>17.97</v>
      </c>
      <c r="R164" s="37" t="str">
        <f t="shared" si="13"/>
        <v>NO</v>
      </c>
      <c r="S164" s="37" t="str">
        <f t="shared" si="12"/>
        <v>Medio</v>
      </c>
      <c r="T164" s="4"/>
      <c r="U164" s="4"/>
      <c r="V164" s="4"/>
      <c r="W164" s="4"/>
    </row>
    <row r="165" spans="1:23" ht="24.75" customHeight="1">
      <c r="A165" s="32" t="s">
        <v>167</v>
      </c>
      <c r="B165" s="32" t="s">
        <v>159</v>
      </c>
      <c r="C165" s="34" t="s">
        <v>232</v>
      </c>
      <c r="D165" s="35">
        <v>2778</v>
      </c>
      <c r="E165" s="36">
        <v>0</v>
      </c>
      <c r="F165" s="36">
        <v>63.6</v>
      </c>
      <c r="G165" s="36">
        <v>12.9</v>
      </c>
      <c r="H165" s="36">
        <v>0</v>
      </c>
      <c r="I165" s="36">
        <v>23.01</v>
      </c>
      <c r="J165" s="36">
        <v>35.48</v>
      </c>
      <c r="K165" s="36">
        <v>23.65</v>
      </c>
      <c r="L165" s="36">
        <v>24.24</v>
      </c>
      <c r="M165" s="36">
        <v>0</v>
      </c>
      <c r="N165" s="36">
        <v>6.45</v>
      </c>
      <c r="O165" s="36">
        <v>23.65</v>
      </c>
      <c r="P165" s="36">
        <v>0</v>
      </c>
      <c r="Q165" s="36">
        <v>18.98</v>
      </c>
      <c r="R165" s="37" t="str">
        <f t="shared" si="13"/>
        <v>NO</v>
      </c>
      <c r="S165" s="37" t="str">
        <f t="shared" si="12"/>
        <v>Medio</v>
      </c>
      <c r="T165" s="4"/>
      <c r="U165" s="4"/>
      <c r="V165" s="4"/>
      <c r="W165" s="4"/>
    </row>
    <row r="166" spans="2:6" ht="12.75">
      <c r="B166" s="10"/>
      <c r="C166" s="10"/>
      <c r="D166" s="10"/>
      <c r="E166" s="10"/>
      <c r="F166" s="10"/>
    </row>
    <row r="167" spans="1:19" ht="15.75">
      <c r="A167" s="45" t="s">
        <v>297</v>
      </c>
      <c r="B167" s="31"/>
      <c r="C167" s="31"/>
      <c r="D167" s="31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2:17" ht="12.75">
      <c r="B168" s="21"/>
      <c r="C168" s="12"/>
      <c r="D168" s="12"/>
      <c r="E168" s="11"/>
      <c r="F168" s="11"/>
      <c r="J168" s="14"/>
      <c r="K168" s="14"/>
      <c r="L168" s="14"/>
      <c r="M168" s="14"/>
      <c r="N168" s="14"/>
      <c r="O168" s="14"/>
      <c r="P168" s="14"/>
      <c r="Q168" s="7" t="s">
        <v>10</v>
      </c>
    </row>
    <row r="169" spans="2:6" ht="14.25">
      <c r="B169" s="56"/>
      <c r="C169" s="56"/>
      <c r="D169" s="56"/>
      <c r="E169" s="56"/>
      <c r="F169" s="56"/>
    </row>
    <row r="170" spans="2:1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5.75">
      <c r="B175" s="10"/>
      <c r="C175" s="10"/>
      <c r="D175" s="54"/>
      <c r="E175" s="55"/>
      <c r="F175" s="55"/>
      <c r="G175" s="55"/>
      <c r="H175" s="55"/>
      <c r="I175" s="55"/>
      <c r="J175" s="55"/>
      <c r="K175" s="55"/>
      <c r="L175" s="55"/>
      <c r="M175" s="55"/>
      <c r="N175" s="10"/>
      <c r="O175" s="10"/>
      <c r="P175" s="10"/>
    </row>
    <row r="176" spans="2:16" ht="15">
      <c r="B176" s="10"/>
      <c r="C176" s="10"/>
      <c r="D176" s="50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</sheetData>
  <sheetProtection/>
  <mergeCells count="36">
    <mergeCell ref="AI1:AI5"/>
    <mergeCell ref="Z1:Z5"/>
    <mergeCell ref="AA1:AA5"/>
    <mergeCell ref="AB1:AB5"/>
    <mergeCell ref="AC1:AC5"/>
    <mergeCell ref="AG1:AG5"/>
    <mergeCell ref="D5:E6"/>
    <mergeCell ref="F5:H6"/>
    <mergeCell ref="I5:K6"/>
    <mergeCell ref="L5:N6"/>
    <mergeCell ref="O5:Q6"/>
    <mergeCell ref="S8:S9"/>
    <mergeCell ref="AD1:AD5"/>
    <mergeCell ref="AE1:AE5"/>
    <mergeCell ref="X1:X5"/>
    <mergeCell ref="Y1:Y5"/>
    <mergeCell ref="AF1:AF5"/>
    <mergeCell ref="R8:R9"/>
    <mergeCell ref="B1:S1"/>
    <mergeCell ref="B2:S2"/>
    <mergeCell ref="B3:S3"/>
    <mergeCell ref="C5:C6"/>
    <mergeCell ref="AH1:AH5"/>
    <mergeCell ref="V1:V5"/>
    <mergeCell ref="U1:U5"/>
    <mergeCell ref="W1:W5"/>
    <mergeCell ref="R5:S6"/>
    <mergeCell ref="D176:N176"/>
    <mergeCell ref="D8:D9"/>
    <mergeCell ref="D175:M175"/>
    <mergeCell ref="B169:F169"/>
    <mergeCell ref="Q8:Q9"/>
    <mergeCell ref="A8:A9"/>
    <mergeCell ref="B8:B9"/>
    <mergeCell ref="C8:C9"/>
    <mergeCell ref="E8:P8"/>
  </mergeCells>
  <conditionalFormatting sqref="E97:G97">
    <cfRule type="containsBlanks" priority="1339" dxfId="2" stopIfTrue="1">
      <formula>LEN(TRIM(E97))=0</formula>
    </cfRule>
    <cfRule type="cellIs" priority="1340" dxfId="1" operator="between" stopIfTrue="1">
      <formula>80.1</formula>
      <formula>100</formula>
    </cfRule>
    <cfRule type="cellIs" priority="1341" dxfId="0" operator="between" stopIfTrue="1">
      <formula>35.1</formula>
      <formula>80</formula>
    </cfRule>
    <cfRule type="cellIs" priority="1342" dxfId="19" operator="between" stopIfTrue="1">
      <formula>14.1</formula>
      <formula>35</formula>
    </cfRule>
    <cfRule type="cellIs" priority="1343" dxfId="299" operator="between" stopIfTrue="1">
      <formula>5.1</formula>
      <formula>14</formula>
    </cfRule>
    <cfRule type="cellIs" priority="1344" dxfId="18" operator="between" stopIfTrue="1">
      <formula>0</formula>
      <formula>5</formula>
    </cfRule>
    <cfRule type="containsBlanks" priority="1345" dxfId="2" stopIfTrue="1">
      <formula>LEN(TRIM(E97))=0</formula>
    </cfRule>
  </conditionalFormatting>
  <conditionalFormatting sqref="S10:S39 S99 S148:S156 S41:S96 S103:S118 S120:S141 S143:S146 S162:S165 S158">
    <cfRule type="cellIs" priority="1193" dxfId="22" operator="equal" stopIfTrue="1">
      <formula>"INVIABLE SANITARIAMENTE"</formula>
    </cfRule>
  </conditionalFormatting>
  <conditionalFormatting sqref="S10:S39 S99 S148:S156 S41:S96 S103:S118 S120:S141 S143:S146 S162:S165 S158">
    <cfRule type="containsText" priority="1188" dxfId="1" operator="containsText" stopIfTrue="1" text="INVIABLE SANITARIAMENTE">
      <formula>NOT(ISERROR(SEARCH("INVIABLE SANITARIAMENTE",S10)))</formula>
    </cfRule>
    <cfRule type="containsText" priority="1189" dxfId="0" operator="containsText" stopIfTrue="1" text="ALTO">
      <formula>NOT(ISERROR(SEARCH("ALTO",S10)))</formula>
    </cfRule>
    <cfRule type="containsText" priority="1190" dxfId="19" operator="containsText" stopIfTrue="1" text="MEDIO">
      <formula>NOT(ISERROR(SEARCH("MEDIO",S10)))</formula>
    </cfRule>
    <cfRule type="containsText" priority="1191" dxfId="299" operator="containsText" stopIfTrue="1" text="BAJO">
      <formula>NOT(ISERROR(SEARCH("BAJO",S10)))</formula>
    </cfRule>
    <cfRule type="containsText" priority="1192" dxfId="300" operator="containsText" stopIfTrue="1" text="SIN RIESGO">
      <formula>NOT(ISERROR(SEARCH("SIN RIESGO",S10)))</formula>
    </cfRule>
  </conditionalFormatting>
  <conditionalFormatting sqref="S10:S39 S99 S148:S156 S41:S96 S103:S118 S120:S141 S143:S146 S162:S165 S158">
    <cfRule type="containsText" priority="1187" dxfId="18" operator="containsText" stopIfTrue="1" text="SIN RIESGO">
      <formula>NOT(ISERROR(SEARCH("SIN RIESGO",S10)))</formula>
    </cfRule>
  </conditionalFormatting>
  <conditionalFormatting sqref="R10:R39 R99 R148:R156 R41:R96 R103:R118 R120:R141 R143:R146 R162:R165 R158">
    <cfRule type="cellIs" priority="1185" dxfId="24" operator="equal" stopIfTrue="1">
      <formula>"NO"</formula>
    </cfRule>
  </conditionalFormatting>
  <conditionalFormatting sqref="S98">
    <cfRule type="cellIs" priority="1103" dxfId="22" operator="equal" stopIfTrue="1">
      <formula>"INVIABLE SANITARIAMENTE"</formula>
    </cfRule>
  </conditionalFormatting>
  <conditionalFormatting sqref="S98">
    <cfRule type="containsText" priority="1098" dxfId="1" operator="containsText" stopIfTrue="1" text="INVIABLE SANITARIAMENTE">
      <formula>NOT(ISERROR(SEARCH("INVIABLE SANITARIAMENTE",S98)))</formula>
    </cfRule>
    <cfRule type="containsText" priority="1099" dxfId="0" operator="containsText" stopIfTrue="1" text="ALTO">
      <formula>NOT(ISERROR(SEARCH("ALTO",S98)))</formula>
    </cfRule>
    <cfRule type="containsText" priority="1100" dxfId="19" operator="containsText" stopIfTrue="1" text="MEDIO">
      <formula>NOT(ISERROR(SEARCH("MEDIO",S98)))</formula>
    </cfRule>
    <cfRule type="containsText" priority="1101" dxfId="299" operator="containsText" stopIfTrue="1" text="BAJO">
      <formula>NOT(ISERROR(SEARCH("BAJO",S98)))</formula>
    </cfRule>
    <cfRule type="containsText" priority="1102" dxfId="300" operator="containsText" stopIfTrue="1" text="SIN RIESGO">
      <formula>NOT(ISERROR(SEARCH("SIN RIESGO",S98)))</formula>
    </cfRule>
  </conditionalFormatting>
  <conditionalFormatting sqref="S98">
    <cfRule type="containsText" priority="1097" dxfId="18" operator="containsText" stopIfTrue="1" text="SIN RIESGO">
      <formula>NOT(ISERROR(SEARCH("SIN RIESGO",S98)))</formula>
    </cfRule>
  </conditionalFormatting>
  <conditionalFormatting sqref="R98">
    <cfRule type="cellIs" priority="1096" dxfId="24" operator="equal" stopIfTrue="1">
      <formula>"NO"</formula>
    </cfRule>
  </conditionalFormatting>
  <conditionalFormatting sqref="S147">
    <cfRule type="cellIs" priority="1088" dxfId="22" operator="equal" stopIfTrue="1">
      <formula>"INVIABLE SANITARIAMENTE"</formula>
    </cfRule>
  </conditionalFormatting>
  <conditionalFormatting sqref="S147">
    <cfRule type="containsText" priority="1083" dxfId="1" operator="containsText" stopIfTrue="1" text="INVIABLE SANITARIAMENTE">
      <formula>NOT(ISERROR(SEARCH("INVIABLE SANITARIAMENTE",S147)))</formula>
    </cfRule>
    <cfRule type="containsText" priority="1084" dxfId="0" operator="containsText" stopIfTrue="1" text="ALTO">
      <formula>NOT(ISERROR(SEARCH("ALTO",S147)))</formula>
    </cfRule>
    <cfRule type="containsText" priority="1085" dxfId="19" operator="containsText" stopIfTrue="1" text="MEDIO">
      <formula>NOT(ISERROR(SEARCH("MEDIO",S147)))</formula>
    </cfRule>
    <cfRule type="containsText" priority="1086" dxfId="299" operator="containsText" stopIfTrue="1" text="BAJO">
      <formula>NOT(ISERROR(SEARCH("BAJO",S147)))</formula>
    </cfRule>
    <cfRule type="containsText" priority="1087" dxfId="300" operator="containsText" stopIfTrue="1" text="SIN RIESGO">
      <formula>NOT(ISERROR(SEARCH("SIN RIESGO",S147)))</formula>
    </cfRule>
  </conditionalFormatting>
  <conditionalFormatting sqref="S147">
    <cfRule type="containsText" priority="1082" dxfId="18" operator="containsText" stopIfTrue="1" text="SIN RIESGO">
      <formula>NOT(ISERROR(SEARCH("SIN RIESGO",S147)))</formula>
    </cfRule>
  </conditionalFormatting>
  <conditionalFormatting sqref="R147">
    <cfRule type="cellIs" priority="1081" dxfId="24" operator="equal" stopIfTrue="1">
      <formula>"NO"</formula>
    </cfRule>
  </conditionalFormatting>
  <conditionalFormatting sqref="S40">
    <cfRule type="cellIs" priority="917" dxfId="22" operator="equal" stopIfTrue="1">
      <formula>"INVIABLE SANITARIAMENTE"</formula>
    </cfRule>
  </conditionalFormatting>
  <conditionalFormatting sqref="S40">
    <cfRule type="containsText" priority="912" dxfId="1" operator="containsText" stopIfTrue="1" text="INVIABLE SANITARIAMENTE">
      <formula>NOT(ISERROR(SEARCH("INVIABLE SANITARIAMENTE",S40)))</formula>
    </cfRule>
    <cfRule type="containsText" priority="913" dxfId="0" operator="containsText" stopIfTrue="1" text="ALTO">
      <formula>NOT(ISERROR(SEARCH("ALTO",S40)))</formula>
    </cfRule>
    <cfRule type="containsText" priority="914" dxfId="19" operator="containsText" stopIfTrue="1" text="MEDIO">
      <formula>NOT(ISERROR(SEARCH("MEDIO",S40)))</formula>
    </cfRule>
    <cfRule type="containsText" priority="915" dxfId="299" operator="containsText" stopIfTrue="1" text="BAJO">
      <formula>NOT(ISERROR(SEARCH("BAJO",S40)))</formula>
    </cfRule>
    <cfRule type="containsText" priority="916" dxfId="300" operator="containsText" stopIfTrue="1" text="SIN RIESGO">
      <formula>NOT(ISERROR(SEARCH("SIN RIESGO",S40)))</formula>
    </cfRule>
  </conditionalFormatting>
  <conditionalFormatting sqref="S40">
    <cfRule type="containsText" priority="911" dxfId="18" operator="containsText" stopIfTrue="1" text="SIN RIESGO">
      <formula>NOT(ISERROR(SEARCH("SIN RIESGO",S40)))</formula>
    </cfRule>
  </conditionalFormatting>
  <conditionalFormatting sqref="R40">
    <cfRule type="cellIs" priority="910" dxfId="24" operator="equal" stopIfTrue="1">
      <formula>"NO"</formula>
    </cfRule>
  </conditionalFormatting>
  <conditionalFormatting sqref="H97:L97">
    <cfRule type="containsBlanks" priority="833" dxfId="2" stopIfTrue="1">
      <formula>LEN(TRIM(H97))=0</formula>
    </cfRule>
    <cfRule type="cellIs" priority="834" dxfId="1" operator="between" stopIfTrue="1">
      <formula>80.1</formula>
      <formula>100</formula>
    </cfRule>
    <cfRule type="cellIs" priority="835" dxfId="0" operator="between" stopIfTrue="1">
      <formula>35.1</formula>
      <formula>80</formula>
    </cfRule>
    <cfRule type="cellIs" priority="836" dxfId="19" operator="between" stopIfTrue="1">
      <formula>14.1</formula>
      <formula>35</formula>
    </cfRule>
    <cfRule type="cellIs" priority="837" dxfId="299" operator="between" stopIfTrue="1">
      <formula>5.1</formula>
      <formula>14</formula>
    </cfRule>
    <cfRule type="cellIs" priority="838" dxfId="18" operator="between" stopIfTrue="1">
      <formula>0</formula>
      <formula>5</formula>
    </cfRule>
    <cfRule type="containsBlanks" priority="839" dxfId="2" stopIfTrue="1">
      <formula>LEN(TRIM(H97))=0</formula>
    </cfRule>
  </conditionalFormatting>
  <conditionalFormatting sqref="S100">
    <cfRule type="cellIs" priority="776" dxfId="22" operator="equal" stopIfTrue="1">
      <formula>"INVIABLE SANITARIAMENTE"</formula>
    </cfRule>
  </conditionalFormatting>
  <conditionalFormatting sqref="S100">
    <cfRule type="containsText" priority="771" dxfId="1" operator="containsText" stopIfTrue="1" text="INVIABLE SANITARIAMENTE">
      <formula>NOT(ISERROR(SEARCH("INVIABLE SANITARIAMENTE",S100)))</formula>
    </cfRule>
    <cfRule type="containsText" priority="772" dxfId="0" operator="containsText" stopIfTrue="1" text="ALTO">
      <formula>NOT(ISERROR(SEARCH("ALTO",S100)))</formula>
    </cfRule>
    <cfRule type="containsText" priority="773" dxfId="19" operator="containsText" stopIfTrue="1" text="MEDIO">
      <formula>NOT(ISERROR(SEARCH("MEDIO",S100)))</formula>
    </cfRule>
    <cfRule type="containsText" priority="774" dxfId="299" operator="containsText" stopIfTrue="1" text="BAJO">
      <formula>NOT(ISERROR(SEARCH("BAJO",S100)))</formula>
    </cfRule>
    <cfRule type="containsText" priority="775" dxfId="300" operator="containsText" stopIfTrue="1" text="SIN RIESGO">
      <formula>NOT(ISERROR(SEARCH("SIN RIESGO",S100)))</formula>
    </cfRule>
  </conditionalFormatting>
  <conditionalFormatting sqref="S100">
    <cfRule type="containsText" priority="770" dxfId="18" operator="containsText" stopIfTrue="1" text="SIN RIESGO">
      <formula>NOT(ISERROR(SEARCH("SIN RIESGO",S100)))</formula>
    </cfRule>
  </conditionalFormatting>
  <conditionalFormatting sqref="R100">
    <cfRule type="cellIs" priority="769" dxfId="24" operator="equal" stopIfTrue="1">
      <formula>"NO"</formula>
    </cfRule>
  </conditionalFormatting>
  <conditionalFormatting sqref="S102">
    <cfRule type="cellIs" priority="761" dxfId="22" operator="equal" stopIfTrue="1">
      <formula>"INVIABLE SANITARIAMENTE"</formula>
    </cfRule>
  </conditionalFormatting>
  <conditionalFormatting sqref="S102">
    <cfRule type="containsText" priority="756" dxfId="1" operator="containsText" stopIfTrue="1" text="INVIABLE SANITARIAMENTE">
      <formula>NOT(ISERROR(SEARCH("INVIABLE SANITARIAMENTE",S102)))</formula>
    </cfRule>
    <cfRule type="containsText" priority="757" dxfId="0" operator="containsText" stopIfTrue="1" text="ALTO">
      <formula>NOT(ISERROR(SEARCH("ALTO",S102)))</formula>
    </cfRule>
    <cfRule type="containsText" priority="758" dxfId="19" operator="containsText" stopIfTrue="1" text="MEDIO">
      <formula>NOT(ISERROR(SEARCH("MEDIO",S102)))</formula>
    </cfRule>
    <cfRule type="containsText" priority="759" dxfId="299" operator="containsText" stopIfTrue="1" text="BAJO">
      <formula>NOT(ISERROR(SEARCH("BAJO",S102)))</formula>
    </cfRule>
    <cfRule type="containsText" priority="760" dxfId="300" operator="containsText" stopIfTrue="1" text="SIN RIESGO">
      <formula>NOT(ISERROR(SEARCH("SIN RIESGO",S102)))</formula>
    </cfRule>
  </conditionalFormatting>
  <conditionalFormatting sqref="S102">
    <cfRule type="containsText" priority="755" dxfId="18" operator="containsText" stopIfTrue="1" text="SIN RIESGO">
      <formula>NOT(ISERROR(SEARCH("SIN RIESGO",S102)))</formula>
    </cfRule>
  </conditionalFormatting>
  <conditionalFormatting sqref="R102">
    <cfRule type="cellIs" priority="754" dxfId="24" operator="equal" stopIfTrue="1">
      <formula>"NO"</formula>
    </cfRule>
  </conditionalFormatting>
  <conditionalFormatting sqref="S101">
    <cfRule type="cellIs" priority="746" dxfId="22" operator="equal" stopIfTrue="1">
      <formula>"INVIABLE SANITARIAMENTE"</formula>
    </cfRule>
  </conditionalFormatting>
  <conditionalFormatting sqref="S101">
    <cfRule type="containsText" priority="741" dxfId="1" operator="containsText" stopIfTrue="1" text="INVIABLE SANITARIAMENTE">
      <formula>NOT(ISERROR(SEARCH("INVIABLE SANITARIAMENTE",S101)))</formula>
    </cfRule>
    <cfRule type="containsText" priority="742" dxfId="0" operator="containsText" stopIfTrue="1" text="ALTO">
      <formula>NOT(ISERROR(SEARCH("ALTO",S101)))</formula>
    </cfRule>
    <cfRule type="containsText" priority="743" dxfId="19" operator="containsText" stopIfTrue="1" text="MEDIO">
      <formula>NOT(ISERROR(SEARCH("MEDIO",S101)))</formula>
    </cfRule>
    <cfRule type="containsText" priority="744" dxfId="299" operator="containsText" stopIfTrue="1" text="BAJO">
      <formula>NOT(ISERROR(SEARCH("BAJO",S101)))</formula>
    </cfRule>
    <cfRule type="containsText" priority="745" dxfId="300" operator="containsText" stopIfTrue="1" text="SIN RIESGO">
      <formula>NOT(ISERROR(SEARCH("SIN RIESGO",S101)))</formula>
    </cfRule>
  </conditionalFormatting>
  <conditionalFormatting sqref="S101">
    <cfRule type="containsText" priority="740" dxfId="18" operator="containsText" stopIfTrue="1" text="SIN RIESGO">
      <formula>NOT(ISERROR(SEARCH("SIN RIESGO",S101)))</formula>
    </cfRule>
  </conditionalFormatting>
  <conditionalFormatting sqref="R101">
    <cfRule type="cellIs" priority="739" dxfId="24" operator="equal" stopIfTrue="1">
      <formula>"NO"</formula>
    </cfRule>
  </conditionalFormatting>
  <conditionalFormatting sqref="S119">
    <cfRule type="cellIs" priority="731" dxfId="22" operator="equal" stopIfTrue="1">
      <formula>"INVIABLE SANITARIAMENTE"</formula>
    </cfRule>
  </conditionalFormatting>
  <conditionalFormatting sqref="S119">
    <cfRule type="containsText" priority="726" dxfId="1" operator="containsText" stopIfTrue="1" text="INVIABLE SANITARIAMENTE">
      <formula>NOT(ISERROR(SEARCH("INVIABLE SANITARIAMENTE",S119)))</formula>
    </cfRule>
    <cfRule type="containsText" priority="727" dxfId="0" operator="containsText" stopIfTrue="1" text="ALTO">
      <formula>NOT(ISERROR(SEARCH("ALTO",S119)))</formula>
    </cfRule>
    <cfRule type="containsText" priority="728" dxfId="19" operator="containsText" stopIfTrue="1" text="MEDIO">
      <formula>NOT(ISERROR(SEARCH("MEDIO",S119)))</formula>
    </cfRule>
    <cfRule type="containsText" priority="729" dxfId="299" operator="containsText" stopIfTrue="1" text="BAJO">
      <formula>NOT(ISERROR(SEARCH("BAJO",S119)))</formula>
    </cfRule>
    <cfRule type="containsText" priority="730" dxfId="300" operator="containsText" stopIfTrue="1" text="SIN RIESGO">
      <formula>NOT(ISERROR(SEARCH("SIN RIESGO",S119)))</formula>
    </cfRule>
  </conditionalFormatting>
  <conditionalFormatting sqref="S119">
    <cfRule type="containsText" priority="725" dxfId="18" operator="containsText" stopIfTrue="1" text="SIN RIESGO">
      <formula>NOT(ISERROR(SEARCH("SIN RIESGO",S119)))</formula>
    </cfRule>
  </conditionalFormatting>
  <conditionalFormatting sqref="R119">
    <cfRule type="cellIs" priority="724" dxfId="24" operator="equal" stopIfTrue="1">
      <formula>"NO"</formula>
    </cfRule>
  </conditionalFormatting>
  <conditionalFormatting sqref="S142">
    <cfRule type="cellIs" priority="709" dxfId="22" operator="equal" stopIfTrue="1">
      <formula>"INVIABLE SANITARIAMENTE"</formula>
    </cfRule>
  </conditionalFormatting>
  <conditionalFormatting sqref="S142">
    <cfRule type="containsText" priority="704" dxfId="1" operator="containsText" stopIfTrue="1" text="INVIABLE SANITARIAMENTE">
      <formula>NOT(ISERROR(SEARCH("INVIABLE SANITARIAMENTE",S142)))</formula>
    </cfRule>
    <cfRule type="containsText" priority="705" dxfId="0" operator="containsText" stopIfTrue="1" text="ALTO">
      <formula>NOT(ISERROR(SEARCH("ALTO",S142)))</formula>
    </cfRule>
    <cfRule type="containsText" priority="706" dxfId="19" operator="containsText" stopIfTrue="1" text="MEDIO">
      <formula>NOT(ISERROR(SEARCH("MEDIO",S142)))</formula>
    </cfRule>
    <cfRule type="containsText" priority="707" dxfId="299" operator="containsText" stopIfTrue="1" text="BAJO">
      <formula>NOT(ISERROR(SEARCH("BAJO",S142)))</formula>
    </cfRule>
    <cfRule type="containsText" priority="708" dxfId="300" operator="containsText" stopIfTrue="1" text="SIN RIESGO">
      <formula>NOT(ISERROR(SEARCH("SIN RIESGO",S142)))</formula>
    </cfRule>
  </conditionalFormatting>
  <conditionalFormatting sqref="S142">
    <cfRule type="containsText" priority="703" dxfId="18" operator="containsText" stopIfTrue="1" text="SIN RIESGO">
      <formula>NOT(ISERROR(SEARCH("SIN RIESGO",S142)))</formula>
    </cfRule>
  </conditionalFormatting>
  <conditionalFormatting sqref="R142">
    <cfRule type="cellIs" priority="702" dxfId="24" operator="equal" stopIfTrue="1">
      <formula>"NO"</formula>
    </cfRule>
  </conditionalFormatting>
  <conditionalFormatting sqref="S161">
    <cfRule type="cellIs" priority="687" dxfId="22" operator="equal" stopIfTrue="1">
      <formula>"INVIABLE SANITARIAMENTE"</formula>
    </cfRule>
  </conditionalFormatting>
  <conditionalFormatting sqref="S161">
    <cfRule type="containsText" priority="682" dxfId="1" operator="containsText" stopIfTrue="1" text="INVIABLE SANITARIAMENTE">
      <formula>NOT(ISERROR(SEARCH("INVIABLE SANITARIAMENTE",S161)))</formula>
    </cfRule>
    <cfRule type="containsText" priority="683" dxfId="0" operator="containsText" stopIfTrue="1" text="ALTO">
      <formula>NOT(ISERROR(SEARCH("ALTO",S161)))</formula>
    </cfRule>
    <cfRule type="containsText" priority="684" dxfId="19" operator="containsText" stopIfTrue="1" text="MEDIO">
      <formula>NOT(ISERROR(SEARCH("MEDIO",S161)))</formula>
    </cfRule>
    <cfRule type="containsText" priority="685" dxfId="299" operator="containsText" stopIfTrue="1" text="BAJO">
      <formula>NOT(ISERROR(SEARCH("BAJO",S161)))</formula>
    </cfRule>
    <cfRule type="containsText" priority="686" dxfId="300" operator="containsText" stopIfTrue="1" text="SIN RIESGO">
      <formula>NOT(ISERROR(SEARCH("SIN RIESGO",S161)))</formula>
    </cfRule>
  </conditionalFormatting>
  <conditionalFormatting sqref="S161">
    <cfRule type="containsText" priority="681" dxfId="18" operator="containsText" stopIfTrue="1" text="SIN RIESGO">
      <formula>NOT(ISERROR(SEARCH("SIN RIESGO",S161)))</formula>
    </cfRule>
  </conditionalFormatting>
  <conditionalFormatting sqref="R161">
    <cfRule type="cellIs" priority="680" dxfId="24" operator="equal" stopIfTrue="1">
      <formula>"NO"</formula>
    </cfRule>
  </conditionalFormatting>
  <conditionalFormatting sqref="S160">
    <cfRule type="cellIs" priority="665" dxfId="22" operator="equal" stopIfTrue="1">
      <formula>"INVIABLE SANITARIAMENTE"</formula>
    </cfRule>
  </conditionalFormatting>
  <conditionalFormatting sqref="S160">
    <cfRule type="containsText" priority="660" dxfId="1" operator="containsText" stopIfTrue="1" text="INVIABLE SANITARIAMENTE">
      <formula>NOT(ISERROR(SEARCH("INVIABLE SANITARIAMENTE",S160)))</formula>
    </cfRule>
    <cfRule type="containsText" priority="661" dxfId="0" operator="containsText" stopIfTrue="1" text="ALTO">
      <formula>NOT(ISERROR(SEARCH("ALTO",S160)))</formula>
    </cfRule>
    <cfRule type="containsText" priority="662" dxfId="19" operator="containsText" stopIfTrue="1" text="MEDIO">
      <formula>NOT(ISERROR(SEARCH("MEDIO",S160)))</formula>
    </cfRule>
    <cfRule type="containsText" priority="663" dxfId="299" operator="containsText" stopIfTrue="1" text="BAJO">
      <formula>NOT(ISERROR(SEARCH("BAJO",S160)))</formula>
    </cfRule>
    <cfRule type="containsText" priority="664" dxfId="300" operator="containsText" stopIfTrue="1" text="SIN RIESGO">
      <formula>NOT(ISERROR(SEARCH("SIN RIESGO",S160)))</formula>
    </cfRule>
  </conditionalFormatting>
  <conditionalFormatting sqref="S160">
    <cfRule type="containsText" priority="659" dxfId="18" operator="containsText" stopIfTrue="1" text="SIN RIESGO">
      <formula>NOT(ISERROR(SEARCH("SIN RIESGO",S160)))</formula>
    </cfRule>
  </conditionalFormatting>
  <conditionalFormatting sqref="R160">
    <cfRule type="cellIs" priority="658" dxfId="24" operator="equal" stopIfTrue="1">
      <formula>"NO"</formula>
    </cfRule>
  </conditionalFormatting>
  <conditionalFormatting sqref="S159">
    <cfRule type="cellIs" priority="643" dxfId="22" operator="equal" stopIfTrue="1">
      <formula>"INVIABLE SANITARIAMENTE"</formula>
    </cfRule>
  </conditionalFormatting>
  <conditionalFormatting sqref="S159">
    <cfRule type="containsText" priority="638" dxfId="1" operator="containsText" stopIfTrue="1" text="INVIABLE SANITARIAMENTE">
      <formula>NOT(ISERROR(SEARCH("INVIABLE SANITARIAMENTE",S159)))</formula>
    </cfRule>
    <cfRule type="containsText" priority="639" dxfId="0" operator="containsText" stopIfTrue="1" text="ALTO">
      <formula>NOT(ISERROR(SEARCH("ALTO",S159)))</formula>
    </cfRule>
    <cfRule type="containsText" priority="640" dxfId="19" operator="containsText" stopIfTrue="1" text="MEDIO">
      <formula>NOT(ISERROR(SEARCH("MEDIO",S159)))</formula>
    </cfRule>
    <cfRule type="containsText" priority="641" dxfId="299" operator="containsText" stopIfTrue="1" text="BAJO">
      <formula>NOT(ISERROR(SEARCH("BAJO",S159)))</formula>
    </cfRule>
    <cfRule type="containsText" priority="642" dxfId="300" operator="containsText" stopIfTrue="1" text="SIN RIESGO">
      <formula>NOT(ISERROR(SEARCH("SIN RIESGO",S159)))</formula>
    </cfRule>
  </conditionalFormatting>
  <conditionalFormatting sqref="S159">
    <cfRule type="containsText" priority="637" dxfId="18" operator="containsText" stopIfTrue="1" text="SIN RIESGO">
      <formula>NOT(ISERROR(SEARCH("SIN RIESGO",S159)))</formula>
    </cfRule>
  </conditionalFormatting>
  <conditionalFormatting sqref="R159">
    <cfRule type="cellIs" priority="636" dxfId="24" operator="equal" stopIfTrue="1">
      <formula>"NO"</formula>
    </cfRule>
  </conditionalFormatting>
  <conditionalFormatting sqref="E10:Q16">
    <cfRule type="containsBlanks" priority="601" dxfId="2" stopIfTrue="1">
      <formula>LEN(TRIM(E10))=0</formula>
    </cfRule>
    <cfRule type="cellIs" priority="602" dxfId="1" operator="between" stopIfTrue="1">
      <formula>80.1</formula>
      <formula>100</formula>
    </cfRule>
    <cfRule type="cellIs" priority="603" dxfId="0" operator="between" stopIfTrue="1">
      <formula>35.1</formula>
      <formula>80</formula>
    </cfRule>
    <cfRule type="cellIs" priority="604" dxfId="19" operator="between" stopIfTrue="1">
      <formula>14.1</formula>
      <formula>35</formula>
    </cfRule>
    <cfRule type="cellIs" priority="605" dxfId="299" operator="between" stopIfTrue="1">
      <formula>5.1</formula>
      <formula>14</formula>
    </cfRule>
    <cfRule type="cellIs" priority="606" dxfId="18" operator="between" stopIfTrue="1">
      <formula>0</formula>
      <formula>5</formula>
    </cfRule>
    <cfRule type="containsBlanks" priority="607" dxfId="2" stopIfTrue="1">
      <formula>LEN(TRIM(E10))=0</formula>
    </cfRule>
  </conditionalFormatting>
  <conditionalFormatting sqref="E17:Q21">
    <cfRule type="containsBlanks" priority="580" dxfId="2" stopIfTrue="1">
      <formula>LEN(TRIM(E17))=0</formula>
    </cfRule>
    <cfRule type="cellIs" priority="581" dxfId="1" operator="between" stopIfTrue="1">
      <formula>80.1</formula>
      <formula>100</formula>
    </cfRule>
    <cfRule type="cellIs" priority="582" dxfId="0" operator="between" stopIfTrue="1">
      <formula>35.1</formula>
      <formula>80</formula>
    </cfRule>
    <cfRule type="cellIs" priority="583" dxfId="19" operator="between" stopIfTrue="1">
      <formula>14.1</formula>
      <formula>35</formula>
    </cfRule>
    <cfRule type="cellIs" priority="584" dxfId="299" operator="between" stopIfTrue="1">
      <formula>5.1</formula>
      <formula>14</formula>
    </cfRule>
    <cfRule type="cellIs" priority="585" dxfId="18" operator="between" stopIfTrue="1">
      <formula>0</formula>
      <formula>5</formula>
    </cfRule>
    <cfRule type="containsBlanks" priority="586" dxfId="2" stopIfTrue="1">
      <formula>LEN(TRIM(E17))=0</formula>
    </cfRule>
  </conditionalFormatting>
  <conditionalFormatting sqref="E22:Q26">
    <cfRule type="containsBlanks" priority="559" dxfId="2" stopIfTrue="1">
      <formula>LEN(TRIM(E22))=0</formula>
    </cfRule>
    <cfRule type="cellIs" priority="560" dxfId="1" operator="between" stopIfTrue="1">
      <formula>80.1</formula>
      <formula>100</formula>
    </cfRule>
    <cfRule type="cellIs" priority="561" dxfId="0" operator="between" stopIfTrue="1">
      <formula>35.1</formula>
      <formula>80</formula>
    </cfRule>
    <cfRule type="cellIs" priority="562" dxfId="19" operator="between" stopIfTrue="1">
      <formula>14.1</formula>
      <formula>35</formula>
    </cfRule>
    <cfRule type="cellIs" priority="563" dxfId="299" operator="between" stopIfTrue="1">
      <formula>5.1</formula>
      <formula>14</formula>
    </cfRule>
    <cfRule type="cellIs" priority="564" dxfId="18" operator="between" stopIfTrue="1">
      <formula>0</formula>
      <formula>5</formula>
    </cfRule>
    <cfRule type="containsBlanks" priority="565" dxfId="2" stopIfTrue="1">
      <formula>LEN(TRIM(E22))=0</formula>
    </cfRule>
  </conditionalFormatting>
  <conditionalFormatting sqref="F27:Q27">
    <cfRule type="containsBlanks" priority="524" dxfId="2" stopIfTrue="1">
      <formula>LEN(TRIM(F27))=0</formula>
    </cfRule>
    <cfRule type="cellIs" priority="525" dxfId="1" operator="between" stopIfTrue="1">
      <formula>80.1</formula>
      <formula>100</formula>
    </cfRule>
    <cfRule type="cellIs" priority="526" dxfId="0" operator="between" stopIfTrue="1">
      <formula>35.1</formula>
      <formula>80</formula>
    </cfRule>
    <cfRule type="cellIs" priority="527" dxfId="19" operator="between" stopIfTrue="1">
      <formula>14.1</formula>
      <formula>35</formula>
    </cfRule>
    <cfRule type="cellIs" priority="528" dxfId="299" operator="between" stopIfTrue="1">
      <formula>5.1</formula>
      <formula>14</formula>
    </cfRule>
    <cfRule type="cellIs" priority="529" dxfId="18" operator="between" stopIfTrue="1">
      <formula>0</formula>
      <formula>5</formula>
    </cfRule>
    <cfRule type="containsBlanks" priority="530" dxfId="2" stopIfTrue="1">
      <formula>LEN(TRIM(F27))=0</formula>
    </cfRule>
  </conditionalFormatting>
  <conditionalFormatting sqref="E27">
    <cfRule type="containsBlanks" priority="517" dxfId="2" stopIfTrue="1">
      <formula>LEN(TRIM(E27))=0</formula>
    </cfRule>
    <cfRule type="cellIs" priority="518" dxfId="1" operator="between" stopIfTrue="1">
      <formula>80.1</formula>
      <formula>100</formula>
    </cfRule>
    <cfRule type="cellIs" priority="519" dxfId="0" operator="between" stopIfTrue="1">
      <formula>35.1</formula>
      <formula>80</formula>
    </cfRule>
    <cfRule type="cellIs" priority="520" dxfId="19" operator="between" stopIfTrue="1">
      <formula>14.1</formula>
      <formula>35</formula>
    </cfRule>
    <cfRule type="cellIs" priority="521" dxfId="299" operator="between" stopIfTrue="1">
      <formula>5.1</formula>
      <formula>14</formula>
    </cfRule>
    <cfRule type="cellIs" priority="522" dxfId="18" operator="between" stopIfTrue="1">
      <formula>0</formula>
      <formula>5</formula>
    </cfRule>
    <cfRule type="containsBlanks" priority="523" dxfId="2" stopIfTrue="1">
      <formula>LEN(TRIM(E27))=0</formula>
    </cfRule>
  </conditionalFormatting>
  <conditionalFormatting sqref="E28:Q34">
    <cfRule type="containsBlanks" priority="496" dxfId="2" stopIfTrue="1">
      <formula>LEN(TRIM(E28))=0</formula>
    </cfRule>
    <cfRule type="cellIs" priority="497" dxfId="1" operator="between" stopIfTrue="1">
      <formula>80.1</formula>
      <formula>100</formula>
    </cfRule>
    <cfRule type="cellIs" priority="498" dxfId="0" operator="between" stopIfTrue="1">
      <formula>35.1</formula>
      <formula>80</formula>
    </cfRule>
    <cfRule type="cellIs" priority="499" dxfId="19" operator="between" stopIfTrue="1">
      <formula>14.1</formula>
      <formula>35</formula>
    </cfRule>
    <cfRule type="cellIs" priority="500" dxfId="299" operator="between" stopIfTrue="1">
      <formula>5.1</formula>
      <formula>14</formula>
    </cfRule>
    <cfRule type="cellIs" priority="501" dxfId="18" operator="between" stopIfTrue="1">
      <formula>0</formula>
      <formula>5</formula>
    </cfRule>
    <cfRule type="containsBlanks" priority="502" dxfId="2" stopIfTrue="1">
      <formula>LEN(TRIM(E28))=0</formula>
    </cfRule>
  </conditionalFormatting>
  <conditionalFormatting sqref="F35:Q38">
    <cfRule type="containsBlanks" priority="489" dxfId="2" stopIfTrue="1">
      <formula>LEN(TRIM(F35))=0</formula>
    </cfRule>
    <cfRule type="cellIs" priority="490" dxfId="1" operator="between" stopIfTrue="1">
      <formula>80.1</formula>
      <formula>100</formula>
    </cfRule>
    <cfRule type="cellIs" priority="491" dxfId="0" operator="between" stopIfTrue="1">
      <formula>35.1</formula>
      <formula>80</formula>
    </cfRule>
    <cfRule type="cellIs" priority="492" dxfId="19" operator="between" stopIfTrue="1">
      <formula>14.1</formula>
      <formula>35</formula>
    </cfRule>
    <cfRule type="cellIs" priority="493" dxfId="299" operator="between" stopIfTrue="1">
      <formula>5.1</formula>
      <formula>14</formula>
    </cfRule>
    <cfRule type="cellIs" priority="494" dxfId="18" operator="between" stopIfTrue="1">
      <formula>0</formula>
      <formula>5</formula>
    </cfRule>
    <cfRule type="containsBlanks" priority="495" dxfId="2" stopIfTrue="1">
      <formula>LEN(TRIM(F35))=0</formula>
    </cfRule>
  </conditionalFormatting>
  <conditionalFormatting sqref="E35:E38">
    <cfRule type="containsBlanks" priority="482" dxfId="2" stopIfTrue="1">
      <formula>LEN(TRIM(E35))=0</formula>
    </cfRule>
    <cfRule type="cellIs" priority="483" dxfId="1" operator="between" stopIfTrue="1">
      <formula>80.1</formula>
      <formula>100</formula>
    </cfRule>
    <cfRule type="cellIs" priority="484" dxfId="0" operator="between" stopIfTrue="1">
      <formula>35.1</formula>
      <formula>80</formula>
    </cfRule>
    <cfRule type="cellIs" priority="485" dxfId="19" operator="between" stopIfTrue="1">
      <formula>14.1</formula>
      <formula>35</formula>
    </cfRule>
    <cfRule type="cellIs" priority="486" dxfId="299" operator="between" stopIfTrue="1">
      <formula>5.1</formula>
      <formula>14</formula>
    </cfRule>
    <cfRule type="cellIs" priority="487" dxfId="18" operator="between" stopIfTrue="1">
      <formula>0</formula>
      <formula>5</formula>
    </cfRule>
    <cfRule type="containsBlanks" priority="488" dxfId="2" stopIfTrue="1">
      <formula>LEN(TRIM(E35))=0</formula>
    </cfRule>
  </conditionalFormatting>
  <conditionalFormatting sqref="F39:Q42">
    <cfRule type="containsBlanks" priority="475" dxfId="2" stopIfTrue="1">
      <formula>LEN(TRIM(F39))=0</formula>
    </cfRule>
    <cfRule type="cellIs" priority="476" dxfId="1" operator="between" stopIfTrue="1">
      <formula>80.1</formula>
      <formula>100</formula>
    </cfRule>
    <cfRule type="cellIs" priority="477" dxfId="0" operator="between" stopIfTrue="1">
      <formula>35.1</formula>
      <formula>80</formula>
    </cfRule>
    <cfRule type="cellIs" priority="478" dxfId="19" operator="between" stopIfTrue="1">
      <formula>14.1</formula>
      <formula>35</formula>
    </cfRule>
    <cfRule type="cellIs" priority="479" dxfId="299" operator="between" stopIfTrue="1">
      <formula>5.1</formula>
      <formula>14</formula>
    </cfRule>
    <cfRule type="cellIs" priority="480" dxfId="18" operator="between" stopIfTrue="1">
      <formula>0</formula>
      <formula>5</formula>
    </cfRule>
    <cfRule type="containsBlanks" priority="481" dxfId="2" stopIfTrue="1">
      <formula>LEN(TRIM(F39))=0</formula>
    </cfRule>
  </conditionalFormatting>
  <conditionalFormatting sqref="E39:E42">
    <cfRule type="containsBlanks" priority="468" dxfId="2" stopIfTrue="1">
      <formula>LEN(TRIM(E39))=0</formula>
    </cfRule>
    <cfRule type="cellIs" priority="469" dxfId="1" operator="between" stopIfTrue="1">
      <formula>80.1</formula>
      <formula>100</formula>
    </cfRule>
    <cfRule type="cellIs" priority="470" dxfId="0" operator="between" stopIfTrue="1">
      <formula>35.1</formula>
      <formula>80</formula>
    </cfRule>
    <cfRule type="cellIs" priority="471" dxfId="19" operator="between" stopIfTrue="1">
      <formula>14.1</formula>
      <formula>35</formula>
    </cfRule>
    <cfRule type="cellIs" priority="472" dxfId="299" operator="between" stopIfTrue="1">
      <formula>5.1</formula>
      <formula>14</formula>
    </cfRule>
    <cfRule type="cellIs" priority="473" dxfId="18" operator="between" stopIfTrue="1">
      <formula>0</formula>
      <formula>5</formula>
    </cfRule>
    <cfRule type="containsBlanks" priority="474" dxfId="2" stopIfTrue="1">
      <formula>LEN(TRIM(E39))=0</formula>
    </cfRule>
  </conditionalFormatting>
  <conditionalFormatting sqref="F43:Q43">
    <cfRule type="containsBlanks" priority="461" dxfId="2" stopIfTrue="1">
      <formula>LEN(TRIM(F43))=0</formula>
    </cfRule>
    <cfRule type="cellIs" priority="462" dxfId="1" operator="between" stopIfTrue="1">
      <formula>80.1</formula>
      <formula>100</formula>
    </cfRule>
    <cfRule type="cellIs" priority="463" dxfId="0" operator="between" stopIfTrue="1">
      <formula>35.1</formula>
      <formula>80</formula>
    </cfRule>
    <cfRule type="cellIs" priority="464" dxfId="19" operator="between" stopIfTrue="1">
      <formula>14.1</formula>
      <formula>35</formula>
    </cfRule>
    <cfRule type="cellIs" priority="465" dxfId="299" operator="between" stopIfTrue="1">
      <formula>5.1</formula>
      <formula>14</formula>
    </cfRule>
    <cfRule type="cellIs" priority="466" dxfId="18" operator="between" stopIfTrue="1">
      <formula>0</formula>
      <formula>5</formula>
    </cfRule>
    <cfRule type="containsBlanks" priority="467" dxfId="2" stopIfTrue="1">
      <formula>LEN(TRIM(F43))=0</formula>
    </cfRule>
  </conditionalFormatting>
  <conditionalFormatting sqref="E43">
    <cfRule type="containsBlanks" priority="454" dxfId="2" stopIfTrue="1">
      <formula>LEN(TRIM(E43))=0</formula>
    </cfRule>
    <cfRule type="cellIs" priority="455" dxfId="1" operator="between" stopIfTrue="1">
      <formula>80.1</formula>
      <formula>100</formula>
    </cfRule>
    <cfRule type="cellIs" priority="456" dxfId="0" operator="between" stopIfTrue="1">
      <formula>35.1</formula>
      <formula>80</formula>
    </cfRule>
    <cfRule type="cellIs" priority="457" dxfId="19" operator="between" stopIfTrue="1">
      <formula>14.1</formula>
      <formula>35</formula>
    </cfRule>
    <cfRule type="cellIs" priority="458" dxfId="299" operator="between" stopIfTrue="1">
      <formula>5.1</formula>
      <formula>14</formula>
    </cfRule>
    <cfRule type="cellIs" priority="459" dxfId="18" operator="between" stopIfTrue="1">
      <formula>0</formula>
      <formula>5</formula>
    </cfRule>
    <cfRule type="containsBlanks" priority="460" dxfId="2" stopIfTrue="1">
      <formula>LEN(TRIM(E43))=0</formula>
    </cfRule>
  </conditionalFormatting>
  <conditionalFormatting sqref="F44:Q48">
    <cfRule type="containsBlanks" priority="447" dxfId="2" stopIfTrue="1">
      <formula>LEN(TRIM(F44))=0</formula>
    </cfRule>
    <cfRule type="cellIs" priority="448" dxfId="1" operator="between" stopIfTrue="1">
      <formula>80.1</formula>
      <formula>100</formula>
    </cfRule>
    <cfRule type="cellIs" priority="449" dxfId="0" operator="between" stopIfTrue="1">
      <formula>35.1</formula>
      <formula>80</formula>
    </cfRule>
    <cfRule type="cellIs" priority="450" dxfId="19" operator="between" stopIfTrue="1">
      <formula>14.1</formula>
      <formula>35</formula>
    </cfRule>
    <cfRule type="cellIs" priority="451" dxfId="299" operator="between" stopIfTrue="1">
      <formula>5.1</formula>
      <formula>14</formula>
    </cfRule>
    <cfRule type="cellIs" priority="452" dxfId="18" operator="between" stopIfTrue="1">
      <formula>0</formula>
      <formula>5</formula>
    </cfRule>
    <cfRule type="containsBlanks" priority="453" dxfId="2" stopIfTrue="1">
      <formula>LEN(TRIM(F44))=0</formula>
    </cfRule>
  </conditionalFormatting>
  <conditionalFormatting sqref="E44:E48">
    <cfRule type="containsBlanks" priority="440" dxfId="2" stopIfTrue="1">
      <formula>LEN(TRIM(E44))=0</formula>
    </cfRule>
    <cfRule type="cellIs" priority="441" dxfId="1" operator="between" stopIfTrue="1">
      <formula>80.1</formula>
      <formula>100</formula>
    </cfRule>
    <cfRule type="cellIs" priority="442" dxfId="0" operator="between" stopIfTrue="1">
      <formula>35.1</formula>
      <formula>80</formula>
    </cfRule>
    <cfRule type="cellIs" priority="443" dxfId="19" operator="between" stopIfTrue="1">
      <formula>14.1</formula>
      <formula>35</formula>
    </cfRule>
    <cfRule type="cellIs" priority="444" dxfId="299" operator="between" stopIfTrue="1">
      <formula>5.1</formula>
      <formula>14</formula>
    </cfRule>
    <cfRule type="cellIs" priority="445" dxfId="18" operator="between" stopIfTrue="1">
      <formula>0</formula>
      <formula>5</formula>
    </cfRule>
    <cfRule type="containsBlanks" priority="446" dxfId="2" stopIfTrue="1">
      <formula>LEN(TRIM(E44))=0</formula>
    </cfRule>
  </conditionalFormatting>
  <conditionalFormatting sqref="F50:Q50">
    <cfRule type="containsBlanks" priority="433" dxfId="2" stopIfTrue="1">
      <formula>LEN(TRIM(F50))=0</formula>
    </cfRule>
    <cfRule type="cellIs" priority="434" dxfId="1" operator="between" stopIfTrue="1">
      <formula>80.1</formula>
      <formula>100</formula>
    </cfRule>
    <cfRule type="cellIs" priority="435" dxfId="0" operator="between" stopIfTrue="1">
      <formula>35.1</formula>
      <formula>80</formula>
    </cfRule>
    <cfRule type="cellIs" priority="436" dxfId="19" operator="between" stopIfTrue="1">
      <formula>14.1</formula>
      <formula>35</formula>
    </cfRule>
    <cfRule type="cellIs" priority="437" dxfId="299" operator="between" stopIfTrue="1">
      <formula>5.1</formula>
      <formula>14</formula>
    </cfRule>
    <cfRule type="cellIs" priority="438" dxfId="18" operator="between" stopIfTrue="1">
      <formula>0</formula>
      <formula>5</formula>
    </cfRule>
    <cfRule type="containsBlanks" priority="439" dxfId="2" stopIfTrue="1">
      <formula>LEN(TRIM(F50))=0</formula>
    </cfRule>
  </conditionalFormatting>
  <conditionalFormatting sqref="E50">
    <cfRule type="containsBlanks" priority="426" dxfId="2" stopIfTrue="1">
      <formula>LEN(TRIM(E50))=0</formula>
    </cfRule>
    <cfRule type="cellIs" priority="427" dxfId="1" operator="between" stopIfTrue="1">
      <formula>80.1</formula>
      <formula>100</formula>
    </cfRule>
    <cfRule type="cellIs" priority="428" dxfId="0" operator="between" stopIfTrue="1">
      <formula>35.1</formula>
      <formula>80</formula>
    </cfRule>
    <cfRule type="cellIs" priority="429" dxfId="19" operator="between" stopIfTrue="1">
      <formula>14.1</formula>
      <formula>35</formula>
    </cfRule>
    <cfRule type="cellIs" priority="430" dxfId="299" operator="between" stopIfTrue="1">
      <formula>5.1</formula>
      <formula>14</formula>
    </cfRule>
    <cfRule type="cellIs" priority="431" dxfId="18" operator="between" stopIfTrue="1">
      <formula>0</formula>
      <formula>5</formula>
    </cfRule>
    <cfRule type="containsBlanks" priority="432" dxfId="2" stopIfTrue="1">
      <formula>LEN(TRIM(E50))=0</formula>
    </cfRule>
  </conditionalFormatting>
  <conditionalFormatting sqref="F51:Q53">
    <cfRule type="containsBlanks" priority="419" dxfId="2" stopIfTrue="1">
      <formula>LEN(TRIM(F51))=0</formula>
    </cfRule>
    <cfRule type="cellIs" priority="420" dxfId="1" operator="between" stopIfTrue="1">
      <formula>80.1</formula>
      <formula>100</formula>
    </cfRule>
    <cfRule type="cellIs" priority="421" dxfId="0" operator="between" stopIfTrue="1">
      <formula>35.1</formula>
      <formula>80</formula>
    </cfRule>
    <cfRule type="cellIs" priority="422" dxfId="19" operator="between" stopIfTrue="1">
      <formula>14.1</formula>
      <formula>35</formula>
    </cfRule>
    <cfRule type="cellIs" priority="423" dxfId="299" operator="between" stopIfTrue="1">
      <formula>5.1</formula>
      <formula>14</formula>
    </cfRule>
    <cfRule type="cellIs" priority="424" dxfId="18" operator="between" stopIfTrue="1">
      <formula>0</formula>
      <formula>5</formula>
    </cfRule>
    <cfRule type="containsBlanks" priority="425" dxfId="2" stopIfTrue="1">
      <formula>LEN(TRIM(F51))=0</formula>
    </cfRule>
  </conditionalFormatting>
  <conditionalFormatting sqref="E51:E53">
    <cfRule type="containsBlanks" priority="412" dxfId="2" stopIfTrue="1">
      <formula>LEN(TRIM(E51))=0</formula>
    </cfRule>
    <cfRule type="cellIs" priority="413" dxfId="1" operator="between" stopIfTrue="1">
      <formula>80.1</formula>
      <formula>100</formula>
    </cfRule>
    <cfRule type="cellIs" priority="414" dxfId="0" operator="between" stopIfTrue="1">
      <formula>35.1</formula>
      <formula>80</formula>
    </cfRule>
    <cfRule type="cellIs" priority="415" dxfId="19" operator="between" stopIfTrue="1">
      <formula>14.1</formula>
      <formula>35</formula>
    </cfRule>
    <cfRule type="cellIs" priority="416" dxfId="299" operator="between" stopIfTrue="1">
      <formula>5.1</formula>
      <formula>14</formula>
    </cfRule>
    <cfRule type="cellIs" priority="417" dxfId="18" operator="between" stopIfTrue="1">
      <formula>0</formula>
      <formula>5</formula>
    </cfRule>
    <cfRule type="containsBlanks" priority="418" dxfId="2" stopIfTrue="1">
      <formula>LEN(TRIM(E51))=0</formula>
    </cfRule>
  </conditionalFormatting>
  <conditionalFormatting sqref="F49:Q49">
    <cfRule type="containsBlanks" priority="405" dxfId="2" stopIfTrue="1">
      <formula>LEN(TRIM(F49))=0</formula>
    </cfRule>
    <cfRule type="cellIs" priority="406" dxfId="1" operator="between" stopIfTrue="1">
      <formula>80.1</formula>
      <formula>100</formula>
    </cfRule>
    <cfRule type="cellIs" priority="407" dxfId="0" operator="between" stopIfTrue="1">
      <formula>35.1</formula>
      <formula>80</formula>
    </cfRule>
    <cfRule type="cellIs" priority="408" dxfId="19" operator="between" stopIfTrue="1">
      <formula>14.1</formula>
      <formula>35</formula>
    </cfRule>
    <cfRule type="cellIs" priority="409" dxfId="299" operator="between" stopIfTrue="1">
      <formula>5.1</formula>
      <formula>14</formula>
    </cfRule>
    <cfRule type="cellIs" priority="410" dxfId="18" operator="between" stopIfTrue="1">
      <formula>0</formula>
      <formula>5</formula>
    </cfRule>
    <cfRule type="containsBlanks" priority="411" dxfId="2" stopIfTrue="1">
      <formula>LEN(TRIM(F49))=0</formula>
    </cfRule>
  </conditionalFormatting>
  <conditionalFormatting sqref="E49">
    <cfRule type="containsBlanks" priority="398" dxfId="2" stopIfTrue="1">
      <formula>LEN(TRIM(E49))=0</formula>
    </cfRule>
    <cfRule type="cellIs" priority="399" dxfId="1" operator="between" stopIfTrue="1">
      <formula>80.1</formula>
      <formula>100</formula>
    </cfRule>
    <cfRule type="cellIs" priority="400" dxfId="0" operator="between" stopIfTrue="1">
      <formula>35.1</formula>
      <formula>80</formula>
    </cfRule>
    <cfRule type="cellIs" priority="401" dxfId="19" operator="between" stopIfTrue="1">
      <formula>14.1</formula>
      <formula>35</formula>
    </cfRule>
    <cfRule type="cellIs" priority="402" dxfId="299" operator="between" stopIfTrue="1">
      <formula>5.1</formula>
      <formula>14</formula>
    </cfRule>
    <cfRule type="cellIs" priority="403" dxfId="18" operator="between" stopIfTrue="1">
      <formula>0</formula>
      <formula>5</formula>
    </cfRule>
    <cfRule type="containsBlanks" priority="404" dxfId="2" stopIfTrue="1">
      <formula>LEN(TRIM(E49))=0</formula>
    </cfRule>
  </conditionalFormatting>
  <conditionalFormatting sqref="F54:Q57">
    <cfRule type="containsBlanks" priority="391" dxfId="2" stopIfTrue="1">
      <formula>LEN(TRIM(F54))=0</formula>
    </cfRule>
    <cfRule type="cellIs" priority="392" dxfId="1" operator="between" stopIfTrue="1">
      <formula>80.1</formula>
      <formula>100</formula>
    </cfRule>
    <cfRule type="cellIs" priority="393" dxfId="0" operator="between" stopIfTrue="1">
      <formula>35.1</formula>
      <formula>80</formula>
    </cfRule>
    <cfRule type="cellIs" priority="394" dxfId="19" operator="between" stopIfTrue="1">
      <formula>14.1</formula>
      <formula>35</formula>
    </cfRule>
    <cfRule type="cellIs" priority="395" dxfId="299" operator="between" stopIfTrue="1">
      <formula>5.1</formula>
      <formula>14</formula>
    </cfRule>
    <cfRule type="cellIs" priority="396" dxfId="18" operator="between" stopIfTrue="1">
      <formula>0</formula>
      <formula>5</formula>
    </cfRule>
    <cfRule type="containsBlanks" priority="397" dxfId="2" stopIfTrue="1">
      <formula>LEN(TRIM(F54))=0</formula>
    </cfRule>
  </conditionalFormatting>
  <conditionalFormatting sqref="E54:E57">
    <cfRule type="containsBlanks" priority="384" dxfId="2" stopIfTrue="1">
      <formula>LEN(TRIM(E54))=0</formula>
    </cfRule>
    <cfRule type="cellIs" priority="385" dxfId="1" operator="between" stopIfTrue="1">
      <formula>80.1</formula>
      <formula>100</formula>
    </cfRule>
    <cfRule type="cellIs" priority="386" dxfId="0" operator="between" stopIfTrue="1">
      <formula>35.1</formula>
      <formula>80</formula>
    </cfRule>
    <cfRule type="cellIs" priority="387" dxfId="19" operator="between" stopIfTrue="1">
      <formula>14.1</formula>
      <formula>35</formula>
    </cfRule>
    <cfRule type="cellIs" priority="388" dxfId="299" operator="between" stopIfTrue="1">
      <formula>5.1</formula>
      <formula>14</formula>
    </cfRule>
    <cfRule type="cellIs" priority="389" dxfId="18" operator="between" stopIfTrue="1">
      <formula>0</formula>
      <formula>5</formula>
    </cfRule>
    <cfRule type="containsBlanks" priority="390" dxfId="2" stopIfTrue="1">
      <formula>LEN(TRIM(E54))=0</formula>
    </cfRule>
  </conditionalFormatting>
  <conditionalFormatting sqref="F58:Q61">
    <cfRule type="containsBlanks" priority="377" dxfId="2" stopIfTrue="1">
      <formula>LEN(TRIM(F58))=0</formula>
    </cfRule>
    <cfRule type="cellIs" priority="378" dxfId="1" operator="between" stopIfTrue="1">
      <formula>80.1</formula>
      <formula>100</formula>
    </cfRule>
    <cfRule type="cellIs" priority="379" dxfId="0" operator="between" stopIfTrue="1">
      <formula>35.1</formula>
      <formula>80</formula>
    </cfRule>
    <cfRule type="cellIs" priority="380" dxfId="19" operator="between" stopIfTrue="1">
      <formula>14.1</formula>
      <formula>35</formula>
    </cfRule>
    <cfRule type="cellIs" priority="381" dxfId="299" operator="between" stopIfTrue="1">
      <formula>5.1</formula>
      <formula>14</formula>
    </cfRule>
    <cfRule type="cellIs" priority="382" dxfId="18" operator="between" stopIfTrue="1">
      <formula>0</formula>
      <formula>5</formula>
    </cfRule>
    <cfRule type="containsBlanks" priority="383" dxfId="2" stopIfTrue="1">
      <formula>LEN(TRIM(F58))=0</formula>
    </cfRule>
  </conditionalFormatting>
  <conditionalFormatting sqref="E58:E61">
    <cfRule type="containsBlanks" priority="370" dxfId="2" stopIfTrue="1">
      <formula>LEN(TRIM(E58))=0</formula>
    </cfRule>
    <cfRule type="cellIs" priority="371" dxfId="1" operator="between" stopIfTrue="1">
      <formula>80.1</formula>
      <formula>100</formula>
    </cfRule>
    <cfRule type="cellIs" priority="372" dxfId="0" operator="between" stopIfTrue="1">
      <formula>35.1</formula>
      <formula>80</formula>
    </cfRule>
    <cfRule type="cellIs" priority="373" dxfId="19" operator="between" stopIfTrue="1">
      <formula>14.1</formula>
      <formula>35</formula>
    </cfRule>
    <cfRule type="cellIs" priority="374" dxfId="299" operator="between" stopIfTrue="1">
      <formula>5.1</formula>
      <formula>14</formula>
    </cfRule>
    <cfRule type="cellIs" priority="375" dxfId="18" operator="between" stopIfTrue="1">
      <formula>0</formula>
      <formula>5</formula>
    </cfRule>
    <cfRule type="containsBlanks" priority="376" dxfId="2" stopIfTrue="1">
      <formula>LEN(TRIM(E58))=0</formula>
    </cfRule>
  </conditionalFormatting>
  <conditionalFormatting sqref="E62:Q70">
    <cfRule type="containsBlanks" priority="335" dxfId="2" stopIfTrue="1">
      <formula>LEN(TRIM(E62))=0</formula>
    </cfRule>
    <cfRule type="cellIs" priority="336" dxfId="1" operator="between" stopIfTrue="1">
      <formula>80.1</formula>
      <formula>100</formula>
    </cfRule>
    <cfRule type="cellIs" priority="337" dxfId="0" operator="between" stopIfTrue="1">
      <formula>35.1</formula>
      <formula>80</formula>
    </cfRule>
    <cfRule type="cellIs" priority="338" dxfId="19" operator="between" stopIfTrue="1">
      <formula>14.1</formula>
      <formula>35</formula>
    </cfRule>
    <cfRule type="cellIs" priority="339" dxfId="299" operator="between" stopIfTrue="1">
      <formula>5.1</formula>
      <formula>14</formula>
    </cfRule>
    <cfRule type="cellIs" priority="340" dxfId="18" operator="between" stopIfTrue="1">
      <formula>0</formula>
      <formula>5</formula>
    </cfRule>
    <cfRule type="containsBlanks" priority="341" dxfId="2" stopIfTrue="1">
      <formula>LEN(TRIM(E62))=0</formula>
    </cfRule>
  </conditionalFormatting>
  <conditionalFormatting sqref="F71:Q81">
    <cfRule type="containsBlanks" priority="328" dxfId="2" stopIfTrue="1">
      <formula>LEN(TRIM(F71))=0</formula>
    </cfRule>
    <cfRule type="cellIs" priority="329" dxfId="1" operator="between" stopIfTrue="1">
      <formula>80.1</formula>
      <formula>100</formula>
    </cfRule>
    <cfRule type="cellIs" priority="330" dxfId="0" operator="between" stopIfTrue="1">
      <formula>35.1</formula>
      <formula>80</formula>
    </cfRule>
    <cfRule type="cellIs" priority="331" dxfId="19" operator="between" stopIfTrue="1">
      <formula>14.1</formula>
      <formula>35</formula>
    </cfRule>
    <cfRule type="cellIs" priority="332" dxfId="299" operator="between" stopIfTrue="1">
      <formula>5.1</formula>
      <formula>14</formula>
    </cfRule>
    <cfRule type="cellIs" priority="333" dxfId="18" operator="between" stopIfTrue="1">
      <formula>0</formula>
      <formula>5</formula>
    </cfRule>
    <cfRule type="containsBlanks" priority="334" dxfId="2" stopIfTrue="1">
      <formula>LEN(TRIM(F71))=0</formula>
    </cfRule>
  </conditionalFormatting>
  <conditionalFormatting sqref="E71:E81">
    <cfRule type="containsBlanks" priority="321" dxfId="2" stopIfTrue="1">
      <formula>LEN(TRIM(E71))=0</formula>
    </cfRule>
    <cfRule type="cellIs" priority="322" dxfId="1" operator="between" stopIfTrue="1">
      <formula>80.1</formula>
      <formula>100</formula>
    </cfRule>
    <cfRule type="cellIs" priority="323" dxfId="0" operator="between" stopIfTrue="1">
      <formula>35.1</formula>
      <formula>80</formula>
    </cfRule>
    <cfRule type="cellIs" priority="324" dxfId="19" operator="between" stopIfTrue="1">
      <formula>14.1</formula>
      <formula>35</formula>
    </cfRule>
    <cfRule type="cellIs" priority="325" dxfId="299" operator="between" stopIfTrue="1">
      <formula>5.1</formula>
      <formula>14</formula>
    </cfRule>
    <cfRule type="cellIs" priority="326" dxfId="18" operator="between" stopIfTrue="1">
      <formula>0</formula>
      <formula>5</formula>
    </cfRule>
    <cfRule type="containsBlanks" priority="327" dxfId="2" stopIfTrue="1">
      <formula>LEN(TRIM(E71))=0</formula>
    </cfRule>
  </conditionalFormatting>
  <conditionalFormatting sqref="F82:Q92">
    <cfRule type="containsBlanks" priority="314" dxfId="2" stopIfTrue="1">
      <formula>LEN(TRIM(F82))=0</formula>
    </cfRule>
    <cfRule type="cellIs" priority="315" dxfId="1" operator="between" stopIfTrue="1">
      <formula>80.1</formula>
      <formula>100</formula>
    </cfRule>
    <cfRule type="cellIs" priority="316" dxfId="0" operator="between" stopIfTrue="1">
      <formula>35.1</formula>
      <formula>80</formula>
    </cfRule>
    <cfRule type="cellIs" priority="317" dxfId="19" operator="between" stopIfTrue="1">
      <formula>14.1</formula>
      <formula>35</formula>
    </cfRule>
    <cfRule type="cellIs" priority="318" dxfId="299" operator="between" stopIfTrue="1">
      <formula>5.1</formula>
      <formula>14</formula>
    </cfRule>
    <cfRule type="cellIs" priority="319" dxfId="18" operator="between" stopIfTrue="1">
      <formula>0</formula>
      <formula>5</formula>
    </cfRule>
    <cfRule type="containsBlanks" priority="320" dxfId="2" stopIfTrue="1">
      <formula>LEN(TRIM(F82))=0</formula>
    </cfRule>
  </conditionalFormatting>
  <conditionalFormatting sqref="E82:E92">
    <cfRule type="containsBlanks" priority="307" dxfId="2" stopIfTrue="1">
      <formula>LEN(TRIM(E82))=0</formula>
    </cfRule>
    <cfRule type="cellIs" priority="308" dxfId="1" operator="between" stopIfTrue="1">
      <formula>80.1</formula>
      <formula>100</formula>
    </cfRule>
    <cfRule type="cellIs" priority="309" dxfId="0" operator="between" stopIfTrue="1">
      <formula>35.1</formula>
      <formula>80</formula>
    </cfRule>
    <cfRule type="cellIs" priority="310" dxfId="19" operator="between" stopIfTrue="1">
      <formula>14.1</formula>
      <formula>35</formula>
    </cfRule>
    <cfRule type="cellIs" priority="311" dxfId="299" operator="between" stopIfTrue="1">
      <formula>5.1</formula>
      <formula>14</formula>
    </cfRule>
    <cfRule type="cellIs" priority="312" dxfId="18" operator="between" stopIfTrue="1">
      <formula>0</formula>
      <formula>5</formula>
    </cfRule>
    <cfRule type="containsBlanks" priority="313" dxfId="2" stopIfTrue="1">
      <formula>LEN(TRIM(E82))=0</formula>
    </cfRule>
  </conditionalFormatting>
  <conditionalFormatting sqref="F93:Q96">
    <cfRule type="containsBlanks" priority="300" dxfId="2" stopIfTrue="1">
      <formula>LEN(TRIM(F93))=0</formula>
    </cfRule>
    <cfRule type="cellIs" priority="301" dxfId="1" operator="between" stopIfTrue="1">
      <formula>80.1</formula>
      <formula>100</formula>
    </cfRule>
    <cfRule type="cellIs" priority="302" dxfId="0" operator="between" stopIfTrue="1">
      <formula>35.1</formula>
      <formula>80</formula>
    </cfRule>
    <cfRule type="cellIs" priority="303" dxfId="19" operator="between" stopIfTrue="1">
      <formula>14.1</formula>
      <formula>35</formula>
    </cfRule>
    <cfRule type="cellIs" priority="304" dxfId="299" operator="between" stopIfTrue="1">
      <formula>5.1</formula>
      <formula>14</formula>
    </cfRule>
    <cfRule type="cellIs" priority="305" dxfId="18" operator="between" stopIfTrue="1">
      <formula>0</formula>
      <formula>5</formula>
    </cfRule>
    <cfRule type="containsBlanks" priority="306" dxfId="2" stopIfTrue="1">
      <formula>LEN(TRIM(F93))=0</formula>
    </cfRule>
  </conditionalFormatting>
  <conditionalFormatting sqref="E93:E96">
    <cfRule type="containsBlanks" priority="293" dxfId="2" stopIfTrue="1">
      <formula>LEN(TRIM(E93))=0</formula>
    </cfRule>
    <cfRule type="cellIs" priority="294" dxfId="1" operator="between" stopIfTrue="1">
      <formula>80.1</formula>
      <formula>100</formula>
    </cfRule>
    <cfRule type="cellIs" priority="295" dxfId="0" operator="between" stopIfTrue="1">
      <formula>35.1</formula>
      <formula>80</formula>
    </cfRule>
    <cfRule type="cellIs" priority="296" dxfId="19" operator="between" stopIfTrue="1">
      <formula>14.1</formula>
      <formula>35</formula>
    </cfRule>
    <cfRule type="cellIs" priority="297" dxfId="299" operator="between" stopIfTrue="1">
      <formula>5.1</formula>
      <formula>14</formula>
    </cfRule>
    <cfRule type="cellIs" priority="298" dxfId="18" operator="between" stopIfTrue="1">
      <formula>0</formula>
      <formula>5</formula>
    </cfRule>
    <cfRule type="containsBlanks" priority="299" dxfId="2" stopIfTrue="1">
      <formula>LEN(TRIM(E93))=0</formula>
    </cfRule>
  </conditionalFormatting>
  <conditionalFormatting sqref="F98:Q103">
    <cfRule type="containsBlanks" priority="286" dxfId="2" stopIfTrue="1">
      <formula>LEN(TRIM(F98))=0</formula>
    </cfRule>
    <cfRule type="cellIs" priority="287" dxfId="1" operator="between" stopIfTrue="1">
      <formula>80.1</formula>
      <formula>100</formula>
    </cfRule>
    <cfRule type="cellIs" priority="288" dxfId="0" operator="between" stopIfTrue="1">
      <formula>35.1</formula>
      <formula>80</formula>
    </cfRule>
    <cfRule type="cellIs" priority="289" dxfId="19" operator="between" stopIfTrue="1">
      <formula>14.1</formula>
      <formula>35</formula>
    </cfRule>
    <cfRule type="cellIs" priority="290" dxfId="299" operator="between" stopIfTrue="1">
      <formula>5.1</formula>
      <formula>14</formula>
    </cfRule>
    <cfRule type="cellIs" priority="291" dxfId="18" operator="between" stopIfTrue="1">
      <formula>0</formula>
      <formula>5</formula>
    </cfRule>
    <cfRule type="containsBlanks" priority="292" dxfId="2" stopIfTrue="1">
      <formula>LEN(TRIM(F98))=0</formula>
    </cfRule>
  </conditionalFormatting>
  <conditionalFormatting sqref="E98:E103">
    <cfRule type="containsBlanks" priority="279" dxfId="2" stopIfTrue="1">
      <formula>LEN(TRIM(E98))=0</formula>
    </cfRule>
    <cfRule type="cellIs" priority="280" dxfId="1" operator="between" stopIfTrue="1">
      <formula>80.1</formula>
      <formula>100</formula>
    </cfRule>
    <cfRule type="cellIs" priority="281" dxfId="0" operator="between" stopIfTrue="1">
      <formula>35.1</formula>
      <formula>80</formula>
    </cfRule>
    <cfRule type="cellIs" priority="282" dxfId="19" operator="between" stopIfTrue="1">
      <formula>14.1</formula>
      <formula>35</formula>
    </cfRule>
    <cfRule type="cellIs" priority="283" dxfId="299" operator="between" stopIfTrue="1">
      <formula>5.1</formula>
      <formula>14</formula>
    </cfRule>
    <cfRule type="cellIs" priority="284" dxfId="18" operator="between" stopIfTrue="1">
      <formula>0</formula>
      <formula>5</formula>
    </cfRule>
    <cfRule type="containsBlanks" priority="285" dxfId="2" stopIfTrue="1">
      <formula>LEN(TRIM(E98))=0</formula>
    </cfRule>
  </conditionalFormatting>
  <conditionalFormatting sqref="M97:P97">
    <cfRule type="containsBlanks" priority="272" dxfId="2" stopIfTrue="1">
      <formula>LEN(TRIM(M97))=0</formula>
    </cfRule>
    <cfRule type="cellIs" priority="273" dxfId="1" operator="between" stopIfTrue="1">
      <formula>80.1</formula>
      <formula>100</formula>
    </cfRule>
    <cfRule type="cellIs" priority="274" dxfId="0" operator="between" stopIfTrue="1">
      <formula>35.1</formula>
      <formula>80</formula>
    </cfRule>
    <cfRule type="cellIs" priority="275" dxfId="19" operator="between" stopIfTrue="1">
      <formula>14.1</formula>
      <formula>35</formula>
    </cfRule>
    <cfRule type="cellIs" priority="276" dxfId="299" operator="between" stopIfTrue="1">
      <formula>5.1</formula>
      <formula>14</formula>
    </cfRule>
    <cfRule type="cellIs" priority="277" dxfId="18" operator="between" stopIfTrue="1">
      <formula>0</formula>
      <formula>5</formula>
    </cfRule>
    <cfRule type="containsBlanks" priority="278" dxfId="2" stopIfTrue="1">
      <formula>LEN(TRIM(M97))=0</formula>
    </cfRule>
  </conditionalFormatting>
  <conditionalFormatting sqref="Q97">
    <cfRule type="containsBlanks" priority="265" dxfId="2" stopIfTrue="1">
      <formula>LEN(TRIM(Q97))=0</formula>
    </cfRule>
    <cfRule type="cellIs" priority="266" dxfId="1" operator="between" stopIfTrue="1">
      <formula>80.1</formula>
      <formula>100</formula>
    </cfRule>
    <cfRule type="cellIs" priority="267" dxfId="0" operator="between" stopIfTrue="1">
      <formula>35.1</formula>
      <formula>80</formula>
    </cfRule>
    <cfRule type="cellIs" priority="268" dxfId="19" operator="between" stopIfTrue="1">
      <formula>14.1</formula>
      <formula>35</formula>
    </cfRule>
    <cfRule type="cellIs" priority="269" dxfId="299" operator="between" stopIfTrue="1">
      <formula>5.1</formula>
      <formula>14</formula>
    </cfRule>
    <cfRule type="cellIs" priority="270" dxfId="18" operator="between" stopIfTrue="1">
      <formula>0</formula>
      <formula>5</formula>
    </cfRule>
    <cfRule type="containsBlanks" priority="271" dxfId="2" stopIfTrue="1">
      <formula>LEN(TRIM(Q97))=0</formula>
    </cfRule>
  </conditionalFormatting>
  <conditionalFormatting sqref="R97">
    <cfRule type="cellIs" priority="255" dxfId="24" operator="equal" stopIfTrue="1">
      <formula>"NO"</formula>
    </cfRule>
  </conditionalFormatting>
  <conditionalFormatting sqref="S97">
    <cfRule type="cellIs" priority="256" dxfId="22" operator="equal" stopIfTrue="1">
      <formula>"INVIABLE SANITARIAMENTE"</formula>
    </cfRule>
  </conditionalFormatting>
  <conditionalFormatting sqref="S97">
    <cfRule type="cellIs" priority="254" dxfId="22" operator="equal" stopIfTrue="1">
      <formula>"INVIABLE SANITARIAMENTE"</formula>
    </cfRule>
  </conditionalFormatting>
  <conditionalFormatting sqref="S97">
    <cfRule type="containsText" priority="249" dxfId="1" operator="containsText" stopIfTrue="1" text="INVIABLE SANITARIAMENTE">
      <formula>NOT(ISERROR(SEARCH("INVIABLE SANITARIAMENTE",S97)))</formula>
    </cfRule>
    <cfRule type="containsText" priority="250" dxfId="0" operator="containsText" stopIfTrue="1" text="ALTO">
      <formula>NOT(ISERROR(SEARCH("ALTO",S97)))</formula>
    </cfRule>
    <cfRule type="containsText" priority="251" dxfId="19" operator="containsText" stopIfTrue="1" text="MEDIO">
      <formula>NOT(ISERROR(SEARCH("MEDIO",S97)))</formula>
    </cfRule>
    <cfRule type="containsText" priority="252" dxfId="299" operator="containsText" stopIfTrue="1" text="BAJO">
      <formula>NOT(ISERROR(SEARCH("BAJO",S97)))</formula>
    </cfRule>
    <cfRule type="containsText" priority="253" dxfId="300" operator="containsText" stopIfTrue="1" text="SIN RIESGO">
      <formula>NOT(ISERROR(SEARCH("SIN RIESGO",S97)))</formula>
    </cfRule>
  </conditionalFormatting>
  <conditionalFormatting sqref="S97">
    <cfRule type="containsText" priority="248" dxfId="18" operator="containsText" stopIfTrue="1" text="SIN RIESGO">
      <formula>NOT(ISERROR(SEARCH("SIN RIESGO",S97)))</formula>
    </cfRule>
  </conditionalFormatting>
  <conditionalFormatting sqref="F105:Q105">
    <cfRule type="containsBlanks" priority="241" dxfId="2" stopIfTrue="1">
      <formula>LEN(TRIM(F105))=0</formula>
    </cfRule>
    <cfRule type="cellIs" priority="242" dxfId="1" operator="between" stopIfTrue="1">
      <formula>80.1</formula>
      <formula>100</formula>
    </cfRule>
    <cfRule type="cellIs" priority="243" dxfId="0" operator="between" stopIfTrue="1">
      <formula>35.1</formula>
      <formula>80</formula>
    </cfRule>
    <cfRule type="cellIs" priority="244" dxfId="19" operator="between" stopIfTrue="1">
      <formula>14.1</formula>
      <formula>35</formula>
    </cfRule>
    <cfRule type="cellIs" priority="245" dxfId="299" operator="between" stopIfTrue="1">
      <formula>5.1</formula>
      <formula>14</formula>
    </cfRule>
    <cfRule type="cellIs" priority="246" dxfId="18" operator="between" stopIfTrue="1">
      <formula>0</formula>
      <formula>5</formula>
    </cfRule>
    <cfRule type="containsBlanks" priority="247" dxfId="2" stopIfTrue="1">
      <formula>LEN(TRIM(F105))=0</formula>
    </cfRule>
  </conditionalFormatting>
  <conditionalFormatting sqref="E105">
    <cfRule type="containsBlanks" priority="234" dxfId="2" stopIfTrue="1">
      <formula>LEN(TRIM(E105))=0</formula>
    </cfRule>
    <cfRule type="cellIs" priority="235" dxfId="1" operator="between" stopIfTrue="1">
      <formula>80.1</formula>
      <formula>100</formula>
    </cfRule>
    <cfRule type="cellIs" priority="236" dxfId="0" operator="between" stopIfTrue="1">
      <formula>35.1</formula>
      <formula>80</formula>
    </cfRule>
    <cfRule type="cellIs" priority="237" dxfId="19" operator="between" stopIfTrue="1">
      <formula>14.1</formula>
      <formula>35</formula>
    </cfRule>
    <cfRule type="cellIs" priority="238" dxfId="299" operator="between" stopIfTrue="1">
      <formula>5.1</formula>
      <formula>14</formula>
    </cfRule>
    <cfRule type="cellIs" priority="239" dxfId="18" operator="between" stopIfTrue="1">
      <formula>0</formula>
      <formula>5</formula>
    </cfRule>
    <cfRule type="containsBlanks" priority="240" dxfId="2" stopIfTrue="1">
      <formula>LEN(TRIM(E105))=0</formula>
    </cfRule>
  </conditionalFormatting>
  <conditionalFormatting sqref="F104:Q104">
    <cfRule type="containsBlanks" priority="227" dxfId="2" stopIfTrue="1">
      <formula>LEN(TRIM(F104))=0</formula>
    </cfRule>
    <cfRule type="cellIs" priority="228" dxfId="1" operator="between" stopIfTrue="1">
      <formula>80.1</formula>
      <formula>100</formula>
    </cfRule>
    <cfRule type="cellIs" priority="229" dxfId="0" operator="between" stopIfTrue="1">
      <formula>35.1</formula>
      <formula>80</formula>
    </cfRule>
    <cfRule type="cellIs" priority="230" dxfId="19" operator="between" stopIfTrue="1">
      <formula>14.1</formula>
      <formula>35</formula>
    </cfRule>
    <cfRule type="cellIs" priority="231" dxfId="299" operator="between" stopIfTrue="1">
      <formula>5.1</formula>
      <formula>14</formula>
    </cfRule>
    <cfRule type="cellIs" priority="232" dxfId="18" operator="between" stopIfTrue="1">
      <formula>0</formula>
      <formula>5</formula>
    </cfRule>
    <cfRule type="containsBlanks" priority="233" dxfId="2" stopIfTrue="1">
      <formula>LEN(TRIM(F104))=0</formula>
    </cfRule>
  </conditionalFormatting>
  <conditionalFormatting sqref="E104">
    <cfRule type="containsBlanks" priority="220" dxfId="2" stopIfTrue="1">
      <formula>LEN(TRIM(E104))=0</formula>
    </cfRule>
    <cfRule type="cellIs" priority="221" dxfId="1" operator="between" stopIfTrue="1">
      <formula>80.1</formula>
      <formula>100</formula>
    </cfRule>
    <cfRule type="cellIs" priority="222" dxfId="0" operator="between" stopIfTrue="1">
      <formula>35.1</formula>
      <formula>80</formula>
    </cfRule>
    <cfRule type="cellIs" priority="223" dxfId="19" operator="between" stopIfTrue="1">
      <formula>14.1</formula>
      <formula>35</formula>
    </cfRule>
    <cfRule type="cellIs" priority="224" dxfId="299" operator="between" stopIfTrue="1">
      <formula>5.1</formula>
      <formula>14</formula>
    </cfRule>
    <cfRule type="cellIs" priority="225" dxfId="18" operator="between" stopIfTrue="1">
      <formula>0</formula>
      <formula>5</formula>
    </cfRule>
    <cfRule type="containsBlanks" priority="226" dxfId="2" stopIfTrue="1">
      <formula>LEN(TRIM(E104))=0</formula>
    </cfRule>
  </conditionalFormatting>
  <conditionalFormatting sqref="F106:Q112">
    <cfRule type="containsBlanks" priority="213" dxfId="2" stopIfTrue="1">
      <formula>LEN(TRIM(F106))=0</formula>
    </cfRule>
    <cfRule type="cellIs" priority="214" dxfId="1" operator="between" stopIfTrue="1">
      <formula>80.1</formula>
      <formula>100</formula>
    </cfRule>
    <cfRule type="cellIs" priority="215" dxfId="0" operator="between" stopIfTrue="1">
      <formula>35.1</formula>
      <formula>80</formula>
    </cfRule>
    <cfRule type="cellIs" priority="216" dxfId="19" operator="between" stopIfTrue="1">
      <formula>14.1</formula>
      <formula>35</formula>
    </cfRule>
    <cfRule type="cellIs" priority="217" dxfId="299" operator="between" stopIfTrue="1">
      <formula>5.1</formula>
      <formula>14</formula>
    </cfRule>
    <cfRule type="cellIs" priority="218" dxfId="18" operator="between" stopIfTrue="1">
      <formula>0</formula>
      <formula>5</formula>
    </cfRule>
    <cfRule type="containsBlanks" priority="219" dxfId="2" stopIfTrue="1">
      <formula>LEN(TRIM(F106))=0</formula>
    </cfRule>
  </conditionalFormatting>
  <conditionalFormatting sqref="E106:E112">
    <cfRule type="containsBlanks" priority="206" dxfId="2" stopIfTrue="1">
      <formula>LEN(TRIM(E106))=0</formula>
    </cfRule>
    <cfRule type="cellIs" priority="207" dxfId="1" operator="between" stopIfTrue="1">
      <formula>80.1</formula>
      <formula>100</formula>
    </cfRule>
    <cfRule type="cellIs" priority="208" dxfId="0" operator="between" stopIfTrue="1">
      <formula>35.1</formula>
      <formula>80</formula>
    </cfRule>
    <cfRule type="cellIs" priority="209" dxfId="19" operator="between" stopIfTrue="1">
      <formula>14.1</formula>
      <formula>35</formula>
    </cfRule>
    <cfRule type="cellIs" priority="210" dxfId="299" operator="between" stopIfTrue="1">
      <formula>5.1</formula>
      <formula>14</formula>
    </cfRule>
    <cfRule type="cellIs" priority="211" dxfId="18" operator="between" stopIfTrue="1">
      <formula>0</formula>
      <formula>5</formula>
    </cfRule>
    <cfRule type="containsBlanks" priority="212" dxfId="2" stopIfTrue="1">
      <formula>LEN(TRIM(E106))=0</formula>
    </cfRule>
  </conditionalFormatting>
  <conditionalFormatting sqref="F113:Q117">
    <cfRule type="containsBlanks" priority="199" dxfId="2" stopIfTrue="1">
      <formula>LEN(TRIM(F113))=0</formula>
    </cfRule>
    <cfRule type="cellIs" priority="200" dxfId="1" operator="between" stopIfTrue="1">
      <formula>80.1</formula>
      <formula>100</formula>
    </cfRule>
    <cfRule type="cellIs" priority="201" dxfId="0" operator="between" stopIfTrue="1">
      <formula>35.1</formula>
      <formula>80</formula>
    </cfRule>
    <cfRule type="cellIs" priority="202" dxfId="19" operator="between" stopIfTrue="1">
      <formula>14.1</formula>
      <formula>35</formula>
    </cfRule>
    <cfRule type="cellIs" priority="203" dxfId="299" operator="between" stopIfTrue="1">
      <formula>5.1</formula>
      <formula>14</formula>
    </cfRule>
    <cfRule type="cellIs" priority="204" dxfId="18" operator="between" stopIfTrue="1">
      <formula>0</formula>
      <formula>5</formula>
    </cfRule>
    <cfRule type="containsBlanks" priority="205" dxfId="2" stopIfTrue="1">
      <formula>LEN(TRIM(F113))=0</formula>
    </cfRule>
  </conditionalFormatting>
  <conditionalFormatting sqref="E113:E117">
    <cfRule type="containsBlanks" priority="192" dxfId="2" stopIfTrue="1">
      <formula>LEN(TRIM(E113))=0</formula>
    </cfRule>
    <cfRule type="cellIs" priority="193" dxfId="1" operator="between" stopIfTrue="1">
      <formula>80.1</formula>
      <formula>100</formula>
    </cfRule>
    <cfRule type="cellIs" priority="194" dxfId="0" operator="between" stopIfTrue="1">
      <formula>35.1</formula>
      <formula>80</formula>
    </cfRule>
    <cfRule type="cellIs" priority="195" dxfId="19" operator="between" stopIfTrue="1">
      <formula>14.1</formula>
      <formula>35</formula>
    </cfRule>
    <cfRule type="cellIs" priority="196" dxfId="299" operator="between" stopIfTrue="1">
      <formula>5.1</formula>
      <formula>14</formula>
    </cfRule>
    <cfRule type="cellIs" priority="197" dxfId="18" operator="between" stopIfTrue="1">
      <formula>0</formula>
      <formula>5</formula>
    </cfRule>
    <cfRule type="containsBlanks" priority="198" dxfId="2" stopIfTrue="1">
      <formula>LEN(TRIM(E113))=0</formula>
    </cfRule>
  </conditionalFormatting>
  <conditionalFormatting sqref="F118:Q124">
    <cfRule type="containsBlanks" priority="185" dxfId="2" stopIfTrue="1">
      <formula>LEN(TRIM(F118))=0</formula>
    </cfRule>
    <cfRule type="cellIs" priority="186" dxfId="1" operator="between" stopIfTrue="1">
      <formula>80.1</formula>
      <formula>100</formula>
    </cfRule>
    <cfRule type="cellIs" priority="187" dxfId="0" operator="between" stopIfTrue="1">
      <formula>35.1</formula>
      <formula>80</formula>
    </cfRule>
    <cfRule type="cellIs" priority="188" dxfId="19" operator="between" stopIfTrue="1">
      <formula>14.1</formula>
      <formula>35</formula>
    </cfRule>
    <cfRule type="cellIs" priority="189" dxfId="299" operator="between" stopIfTrue="1">
      <formula>5.1</formula>
      <formula>14</formula>
    </cfRule>
    <cfRule type="cellIs" priority="190" dxfId="18" operator="between" stopIfTrue="1">
      <formula>0</formula>
      <formula>5</formula>
    </cfRule>
    <cfRule type="containsBlanks" priority="191" dxfId="2" stopIfTrue="1">
      <formula>LEN(TRIM(F118))=0</formula>
    </cfRule>
  </conditionalFormatting>
  <conditionalFormatting sqref="E118:E124">
    <cfRule type="containsBlanks" priority="178" dxfId="2" stopIfTrue="1">
      <formula>LEN(TRIM(E118))=0</formula>
    </cfRule>
    <cfRule type="cellIs" priority="179" dxfId="1" operator="between" stopIfTrue="1">
      <formula>80.1</formula>
      <formula>100</formula>
    </cfRule>
    <cfRule type="cellIs" priority="180" dxfId="0" operator="between" stopIfTrue="1">
      <formula>35.1</formula>
      <formula>80</formula>
    </cfRule>
    <cfRule type="cellIs" priority="181" dxfId="19" operator="between" stopIfTrue="1">
      <formula>14.1</formula>
      <formula>35</formula>
    </cfRule>
    <cfRule type="cellIs" priority="182" dxfId="299" operator="between" stopIfTrue="1">
      <formula>5.1</formula>
      <formula>14</formula>
    </cfRule>
    <cfRule type="cellIs" priority="183" dxfId="18" operator="between" stopIfTrue="1">
      <formula>0</formula>
      <formula>5</formula>
    </cfRule>
    <cfRule type="containsBlanks" priority="184" dxfId="2" stopIfTrue="1">
      <formula>LEN(TRIM(E118))=0</formula>
    </cfRule>
  </conditionalFormatting>
  <conditionalFormatting sqref="F125:Q129">
    <cfRule type="containsBlanks" priority="171" dxfId="2" stopIfTrue="1">
      <formula>LEN(TRIM(F125))=0</formula>
    </cfRule>
    <cfRule type="cellIs" priority="172" dxfId="1" operator="between" stopIfTrue="1">
      <formula>80.1</formula>
      <formula>100</formula>
    </cfRule>
    <cfRule type="cellIs" priority="173" dxfId="0" operator="between" stopIfTrue="1">
      <formula>35.1</formula>
      <formula>80</formula>
    </cfRule>
    <cfRule type="cellIs" priority="174" dxfId="19" operator="between" stopIfTrue="1">
      <formula>14.1</formula>
      <formula>35</formula>
    </cfRule>
    <cfRule type="cellIs" priority="175" dxfId="299" operator="between" stopIfTrue="1">
      <formula>5.1</formula>
      <formula>14</formula>
    </cfRule>
    <cfRule type="cellIs" priority="176" dxfId="18" operator="between" stopIfTrue="1">
      <formula>0</formula>
      <formula>5</formula>
    </cfRule>
    <cfRule type="containsBlanks" priority="177" dxfId="2" stopIfTrue="1">
      <formula>LEN(TRIM(F125))=0</formula>
    </cfRule>
  </conditionalFormatting>
  <conditionalFormatting sqref="E125:E129">
    <cfRule type="containsBlanks" priority="164" dxfId="2" stopIfTrue="1">
      <formula>LEN(TRIM(E125))=0</formula>
    </cfRule>
    <cfRule type="cellIs" priority="165" dxfId="1" operator="between" stopIfTrue="1">
      <formula>80.1</formula>
      <formula>100</formula>
    </cfRule>
    <cfRule type="cellIs" priority="166" dxfId="0" operator="between" stopIfTrue="1">
      <formula>35.1</formula>
      <formula>80</formula>
    </cfRule>
    <cfRule type="cellIs" priority="167" dxfId="19" operator="between" stopIfTrue="1">
      <formula>14.1</formula>
      <formula>35</formula>
    </cfRule>
    <cfRule type="cellIs" priority="168" dxfId="299" operator="between" stopIfTrue="1">
      <formula>5.1</formula>
      <formula>14</formula>
    </cfRule>
    <cfRule type="cellIs" priority="169" dxfId="18" operator="between" stopIfTrue="1">
      <formula>0</formula>
      <formula>5</formula>
    </cfRule>
    <cfRule type="containsBlanks" priority="170" dxfId="2" stopIfTrue="1">
      <formula>LEN(TRIM(E125))=0</formula>
    </cfRule>
  </conditionalFormatting>
  <conditionalFormatting sqref="F130:Q134">
    <cfRule type="containsBlanks" priority="157" dxfId="2" stopIfTrue="1">
      <formula>LEN(TRIM(F130))=0</formula>
    </cfRule>
    <cfRule type="cellIs" priority="158" dxfId="1" operator="between" stopIfTrue="1">
      <formula>80.1</formula>
      <formula>100</formula>
    </cfRule>
    <cfRule type="cellIs" priority="159" dxfId="0" operator="between" stopIfTrue="1">
      <formula>35.1</formula>
      <formula>80</formula>
    </cfRule>
    <cfRule type="cellIs" priority="160" dxfId="19" operator="between" stopIfTrue="1">
      <formula>14.1</formula>
      <formula>35</formula>
    </cfRule>
    <cfRule type="cellIs" priority="161" dxfId="299" operator="between" stopIfTrue="1">
      <formula>5.1</formula>
      <formula>14</formula>
    </cfRule>
    <cfRule type="cellIs" priority="162" dxfId="18" operator="between" stopIfTrue="1">
      <formula>0</formula>
      <formula>5</formula>
    </cfRule>
    <cfRule type="containsBlanks" priority="163" dxfId="2" stopIfTrue="1">
      <formula>LEN(TRIM(F130))=0</formula>
    </cfRule>
  </conditionalFormatting>
  <conditionalFormatting sqref="E130:E134">
    <cfRule type="containsBlanks" priority="150" dxfId="2" stopIfTrue="1">
      <formula>LEN(TRIM(E130))=0</formula>
    </cfRule>
    <cfRule type="cellIs" priority="151" dxfId="1" operator="between" stopIfTrue="1">
      <formula>80.1</formula>
      <formula>100</formula>
    </cfRule>
    <cfRule type="cellIs" priority="152" dxfId="0" operator="between" stopIfTrue="1">
      <formula>35.1</formula>
      <formula>80</formula>
    </cfRule>
    <cfRule type="cellIs" priority="153" dxfId="19" operator="between" stopIfTrue="1">
      <formula>14.1</formula>
      <formula>35</formula>
    </cfRule>
    <cfRule type="cellIs" priority="154" dxfId="299" operator="between" stopIfTrue="1">
      <formula>5.1</formula>
      <formula>14</formula>
    </cfRule>
    <cfRule type="cellIs" priority="155" dxfId="18" operator="between" stopIfTrue="1">
      <formula>0</formula>
      <formula>5</formula>
    </cfRule>
    <cfRule type="containsBlanks" priority="156" dxfId="2" stopIfTrue="1">
      <formula>LEN(TRIM(E130))=0</formula>
    </cfRule>
  </conditionalFormatting>
  <conditionalFormatting sqref="F135:Q135">
    <cfRule type="containsBlanks" priority="143" dxfId="2" stopIfTrue="1">
      <formula>LEN(TRIM(F135))=0</formula>
    </cfRule>
    <cfRule type="cellIs" priority="144" dxfId="1" operator="between" stopIfTrue="1">
      <formula>80.1</formula>
      <formula>100</formula>
    </cfRule>
    <cfRule type="cellIs" priority="145" dxfId="0" operator="between" stopIfTrue="1">
      <formula>35.1</formula>
      <formula>80</formula>
    </cfRule>
    <cfRule type="cellIs" priority="146" dxfId="19" operator="between" stopIfTrue="1">
      <formula>14.1</formula>
      <formula>35</formula>
    </cfRule>
    <cfRule type="cellIs" priority="147" dxfId="299" operator="between" stopIfTrue="1">
      <formula>5.1</formula>
      <formula>14</formula>
    </cfRule>
    <cfRule type="cellIs" priority="148" dxfId="18" operator="between" stopIfTrue="1">
      <formula>0</formula>
      <formula>5</formula>
    </cfRule>
    <cfRule type="containsBlanks" priority="149" dxfId="2" stopIfTrue="1">
      <formula>LEN(TRIM(F135))=0</formula>
    </cfRule>
  </conditionalFormatting>
  <conditionalFormatting sqref="E135">
    <cfRule type="containsBlanks" priority="136" dxfId="2" stopIfTrue="1">
      <formula>LEN(TRIM(E135))=0</formula>
    </cfRule>
    <cfRule type="cellIs" priority="137" dxfId="1" operator="between" stopIfTrue="1">
      <formula>80.1</formula>
      <formula>100</formula>
    </cfRule>
    <cfRule type="cellIs" priority="138" dxfId="0" operator="between" stopIfTrue="1">
      <formula>35.1</formula>
      <formula>80</formula>
    </cfRule>
    <cfRule type="cellIs" priority="139" dxfId="19" operator="between" stopIfTrue="1">
      <formula>14.1</formula>
      <formula>35</formula>
    </cfRule>
    <cfRule type="cellIs" priority="140" dxfId="299" operator="between" stopIfTrue="1">
      <formula>5.1</formula>
      <formula>14</formula>
    </cfRule>
    <cfRule type="cellIs" priority="141" dxfId="18" operator="between" stopIfTrue="1">
      <formula>0</formula>
      <formula>5</formula>
    </cfRule>
    <cfRule type="containsBlanks" priority="142" dxfId="2" stopIfTrue="1">
      <formula>LEN(TRIM(E135))=0</formula>
    </cfRule>
  </conditionalFormatting>
  <conditionalFormatting sqref="F136:Q136">
    <cfRule type="containsBlanks" priority="129" dxfId="2" stopIfTrue="1">
      <formula>LEN(TRIM(F136))=0</formula>
    </cfRule>
    <cfRule type="cellIs" priority="130" dxfId="1" operator="between" stopIfTrue="1">
      <formula>80.1</formula>
      <formula>100</formula>
    </cfRule>
    <cfRule type="cellIs" priority="131" dxfId="0" operator="between" stopIfTrue="1">
      <formula>35.1</formula>
      <formula>80</formula>
    </cfRule>
    <cfRule type="cellIs" priority="132" dxfId="19" operator="between" stopIfTrue="1">
      <formula>14.1</formula>
      <formula>35</formula>
    </cfRule>
    <cfRule type="cellIs" priority="133" dxfId="299" operator="between" stopIfTrue="1">
      <formula>5.1</formula>
      <formula>14</formula>
    </cfRule>
    <cfRule type="cellIs" priority="134" dxfId="18" operator="between" stopIfTrue="1">
      <formula>0</formula>
      <formula>5</formula>
    </cfRule>
    <cfRule type="containsBlanks" priority="135" dxfId="2" stopIfTrue="1">
      <formula>LEN(TRIM(F136))=0</formula>
    </cfRule>
  </conditionalFormatting>
  <conditionalFormatting sqref="E136">
    <cfRule type="containsBlanks" priority="122" dxfId="2" stopIfTrue="1">
      <formula>LEN(TRIM(E136))=0</formula>
    </cfRule>
    <cfRule type="cellIs" priority="123" dxfId="1" operator="between" stopIfTrue="1">
      <formula>80.1</formula>
      <formula>100</formula>
    </cfRule>
    <cfRule type="cellIs" priority="124" dxfId="0" operator="between" stopIfTrue="1">
      <formula>35.1</formula>
      <formula>80</formula>
    </cfRule>
    <cfRule type="cellIs" priority="125" dxfId="19" operator="between" stopIfTrue="1">
      <formula>14.1</formula>
      <formula>35</formula>
    </cfRule>
    <cfRule type="cellIs" priority="126" dxfId="299" operator="between" stopIfTrue="1">
      <formula>5.1</formula>
      <formula>14</formula>
    </cfRule>
    <cfRule type="cellIs" priority="127" dxfId="18" operator="between" stopIfTrue="1">
      <formula>0</formula>
      <formula>5</formula>
    </cfRule>
    <cfRule type="containsBlanks" priority="128" dxfId="2" stopIfTrue="1">
      <formula>LEN(TRIM(E136))=0</formula>
    </cfRule>
  </conditionalFormatting>
  <conditionalFormatting sqref="F137:Q141">
    <cfRule type="containsBlanks" priority="115" dxfId="2" stopIfTrue="1">
      <formula>LEN(TRIM(F137))=0</formula>
    </cfRule>
    <cfRule type="cellIs" priority="116" dxfId="1" operator="between" stopIfTrue="1">
      <formula>80.1</formula>
      <formula>100</formula>
    </cfRule>
    <cfRule type="cellIs" priority="117" dxfId="0" operator="between" stopIfTrue="1">
      <formula>35.1</formula>
      <formula>80</formula>
    </cfRule>
    <cfRule type="cellIs" priority="118" dxfId="19" operator="between" stopIfTrue="1">
      <formula>14.1</formula>
      <formula>35</formula>
    </cfRule>
    <cfRule type="cellIs" priority="119" dxfId="299" operator="between" stopIfTrue="1">
      <formula>5.1</formula>
      <formula>14</formula>
    </cfRule>
    <cfRule type="cellIs" priority="120" dxfId="18" operator="between" stopIfTrue="1">
      <formula>0</formula>
      <formula>5</formula>
    </cfRule>
    <cfRule type="containsBlanks" priority="121" dxfId="2" stopIfTrue="1">
      <formula>LEN(TRIM(F137))=0</formula>
    </cfRule>
  </conditionalFormatting>
  <conditionalFormatting sqref="E137:E141">
    <cfRule type="containsBlanks" priority="108" dxfId="2" stopIfTrue="1">
      <formula>LEN(TRIM(E137))=0</formula>
    </cfRule>
    <cfRule type="cellIs" priority="109" dxfId="1" operator="between" stopIfTrue="1">
      <formula>80.1</formula>
      <formula>100</formula>
    </cfRule>
    <cfRule type="cellIs" priority="110" dxfId="0" operator="between" stopIfTrue="1">
      <formula>35.1</formula>
      <formula>80</formula>
    </cfRule>
    <cfRule type="cellIs" priority="111" dxfId="19" operator="between" stopIfTrue="1">
      <formula>14.1</formula>
      <formula>35</formula>
    </cfRule>
    <cfRule type="cellIs" priority="112" dxfId="299" operator="between" stopIfTrue="1">
      <formula>5.1</formula>
      <formula>14</formula>
    </cfRule>
    <cfRule type="cellIs" priority="113" dxfId="18" operator="between" stopIfTrue="1">
      <formula>0</formula>
      <formula>5</formula>
    </cfRule>
    <cfRule type="containsBlanks" priority="114" dxfId="2" stopIfTrue="1">
      <formula>LEN(TRIM(E137))=0</formula>
    </cfRule>
  </conditionalFormatting>
  <conditionalFormatting sqref="F142:Q143">
    <cfRule type="containsBlanks" priority="101" dxfId="2" stopIfTrue="1">
      <formula>LEN(TRIM(F142))=0</formula>
    </cfRule>
    <cfRule type="cellIs" priority="102" dxfId="1" operator="between" stopIfTrue="1">
      <formula>80.1</formula>
      <formula>100</formula>
    </cfRule>
    <cfRule type="cellIs" priority="103" dxfId="0" operator="between" stopIfTrue="1">
      <formula>35.1</formula>
      <formula>80</formula>
    </cfRule>
    <cfRule type="cellIs" priority="104" dxfId="19" operator="between" stopIfTrue="1">
      <formula>14.1</formula>
      <formula>35</formula>
    </cfRule>
    <cfRule type="cellIs" priority="105" dxfId="299" operator="between" stopIfTrue="1">
      <formula>5.1</formula>
      <formula>14</formula>
    </cfRule>
    <cfRule type="cellIs" priority="106" dxfId="18" operator="between" stopIfTrue="1">
      <formula>0</formula>
      <formula>5</formula>
    </cfRule>
    <cfRule type="containsBlanks" priority="107" dxfId="2" stopIfTrue="1">
      <formula>LEN(TRIM(F142))=0</formula>
    </cfRule>
  </conditionalFormatting>
  <conditionalFormatting sqref="E142:E143">
    <cfRule type="containsBlanks" priority="94" dxfId="2" stopIfTrue="1">
      <formula>LEN(TRIM(E142))=0</formula>
    </cfRule>
    <cfRule type="cellIs" priority="95" dxfId="1" operator="between" stopIfTrue="1">
      <formula>80.1</formula>
      <formula>100</formula>
    </cfRule>
    <cfRule type="cellIs" priority="96" dxfId="0" operator="between" stopIfTrue="1">
      <formula>35.1</formula>
      <formula>80</formula>
    </cfRule>
    <cfRule type="cellIs" priority="97" dxfId="19" operator="between" stopIfTrue="1">
      <formula>14.1</formula>
      <formula>35</formula>
    </cfRule>
    <cfRule type="cellIs" priority="98" dxfId="299" operator="between" stopIfTrue="1">
      <formula>5.1</formula>
      <formula>14</formula>
    </cfRule>
    <cfRule type="cellIs" priority="99" dxfId="18" operator="between" stopIfTrue="1">
      <formula>0</formula>
      <formula>5</formula>
    </cfRule>
    <cfRule type="containsBlanks" priority="100" dxfId="2" stopIfTrue="1">
      <formula>LEN(TRIM(E142))=0</formula>
    </cfRule>
  </conditionalFormatting>
  <conditionalFormatting sqref="F144:Q147">
    <cfRule type="containsBlanks" priority="87" dxfId="2" stopIfTrue="1">
      <formula>LEN(TRIM(F144))=0</formula>
    </cfRule>
    <cfRule type="cellIs" priority="88" dxfId="1" operator="between" stopIfTrue="1">
      <formula>80.1</formula>
      <formula>100</formula>
    </cfRule>
    <cfRule type="cellIs" priority="89" dxfId="0" operator="between" stopIfTrue="1">
      <formula>35.1</formula>
      <formula>80</formula>
    </cfRule>
    <cfRule type="cellIs" priority="90" dxfId="19" operator="between" stopIfTrue="1">
      <formula>14.1</formula>
      <formula>35</formula>
    </cfRule>
    <cfRule type="cellIs" priority="91" dxfId="299" operator="between" stopIfTrue="1">
      <formula>5.1</formula>
      <formula>14</formula>
    </cfRule>
    <cfRule type="cellIs" priority="92" dxfId="18" operator="between" stopIfTrue="1">
      <formula>0</formula>
      <formula>5</formula>
    </cfRule>
    <cfRule type="containsBlanks" priority="93" dxfId="2" stopIfTrue="1">
      <formula>LEN(TRIM(F144))=0</formula>
    </cfRule>
  </conditionalFormatting>
  <conditionalFormatting sqref="E144:E147">
    <cfRule type="containsBlanks" priority="80" dxfId="2" stopIfTrue="1">
      <formula>LEN(TRIM(E144))=0</formula>
    </cfRule>
    <cfRule type="cellIs" priority="81" dxfId="1" operator="between" stopIfTrue="1">
      <formula>80.1</formula>
      <formula>100</formula>
    </cfRule>
    <cfRule type="cellIs" priority="82" dxfId="0" operator="between" stopIfTrue="1">
      <formula>35.1</formula>
      <formula>80</formula>
    </cfRule>
    <cfRule type="cellIs" priority="83" dxfId="19" operator="between" stopIfTrue="1">
      <formula>14.1</formula>
      <formula>35</formula>
    </cfRule>
    <cfRule type="cellIs" priority="84" dxfId="299" operator="between" stopIfTrue="1">
      <formula>5.1</formula>
      <formula>14</formula>
    </cfRule>
    <cfRule type="cellIs" priority="85" dxfId="18" operator="between" stopIfTrue="1">
      <formula>0</formula>
      <formula>5</formula>
    </cfRule>
    <cfRule type="containsBlanks" priority="86" dxfId="2" stopIfTrue="1">
      <formula>LEN(TRIM(E144))=0</formula>
    </cfRule>
  </conditionalFormatting>
  <conditionalFormatting sqref="F148:Q153">
    <cfRule type="containsBlanks" priority="73" dxfId="2" stopIfTrue="1">
      <formula>LEN(TRIM(F148))=0</formula>
    </cfRule>
    <cfRule type="cellIs" priority="74" dxfId="1" operator="between" stopIfTrue="1">
      <formula>80.1</formula>
      <formula>100</formula>
    </cfRule>
    <cfRule type="cellIs" priority="75" dxfId="0" operator="between" stopIfTrue="1">
      <formula>35.1</formula>
      <formula>80</formula>
    </cfRule>
    <cfRule type="cellIs" priority="76" dxfId="19" operator="between" stopIfTrue="1">
      <formula>14.1</formula>
      <formula>35</formula>
    </cfRule>
    <cfRule type="cellIs" priority="77" dxfId="299" operator="between" stopIfTrue="1">
      <formula>5.1</formula>
      <formula>14</formula>
    </cfRule>
    <cfRule type="cellIs" priority="78" dxfId="18" operator="between" stopIfTrue="1">
      <formula>0</formula>
      <formula>5</formula>
    </cfRule>
    <cfRule type="containsBlanks" priority="79" dxfId="2" stopIfTrue="1">
      <formula>LEN(TRIM(F148))=0</formula>
    </cfRule>
  </conditionalFormatting>
  <conditionalFormatting sqref="E148:E153">
    <cfRule type="containsBlanks" priority="66" dxfId="2" stopIfTrue="1">
      <formula>LEN(TRIM(E148))=0</formula>
    </cfRule>
    <cfRule type="cellIs" priority="67" dxfId="1" operator="between" stopIfTrue="1">
      <formula>80.1</formula>
      <formula>100</formula>
    </cfRule>
    <cfRule type="cellIs" priority="68" dxfId="0" operator="between" stopIfTrue="1">
      <formula>35.1</formula>
      <formula>80</formula>
    </cfRule>
    <cfRule type="cellIs" priority="69" dxfId="19" operator="between" stopIfTrue="1">
      <formula>14.1</formula>
      <formula>35</formula>
    </cfRule>
    <cfRule type="cellIs" priority="70" dxfId="299" operator="between" stopIfTrue="1">
      <formula>5.1</formula>
      <formula>14</formula>
    </cfRule>
    <cfRule type="cellIs" priority="71" dxfId="18" operator="between" stopIfTrue="1">
      <formula>0</formula>
      <formula>5</formula>
    </cfRule>
    <cfRule type="containsBlanks" priority="72" dxfId="2" stopIfTrue="1">
      <formula>LEN(TRIM(E148))=0</formula>
    </cfRule>
  </conditionalFormatting>
  <conditionalFormatting sqref="F154:Q156">
    <cfRule type="containsBlanks" priority="59" dxfId="2" stopIfTrue="1">
      <formula>LEN(TRIM(F154))=0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9" operator="between" stopIfTrue="1">
      <formula>14.1</formula>
      <formula>35</formula>
    </cfRule>
    <cfRule type="cellIs" priority="63" dxfId="299" operator="between" stopIfTrue="1">
      <formula>5.1</formula>
      <formula>14</formula>
    </cfRule>
    <cfRule type="cellIs" priority="64" dxfId="18" operator="between" stopIfTrue="1">
      <formula>0</formula>
      <formula>5</formula>
    </cfRule>
    <cfRule type="containsBlanks" priority="65" dxfId="2" stopIfTrue="1">
      <formula>LEN(TRIM(F154))=0</formula>
    </cfRule>
  </conditionalFormatting>
  <conditionalFormatting sqref="E154:E156">
    <cfRule type="containsBlanks" priority="52" dxfId="2" stopIfTrue="1">
      <formula>LEN(TRIM(E154))=0</formula>
    </cfRule>
    <cfRule type="cellIs" priority="53" dxfId="1" operator="between" stopIfTrue="1">
      <formula>80.1</formula>
      <formula>100</formula>
    </cfRule>
    <cfRule type="cellIs" priority="54" dxfId="0" operator="between" stopIfTrue="1">
      <formula>35.1</formula>
      <formula>80</formula>
    </cfRule>
    <cfRule type="cellIs" priority="55" dxfId="19" operator="between" stopIfTrue="1">
      <formula>14.1</formula>
      <formula>35</formula>
    </cfRule>
    <cfRule type="cellIs" priority="56" dxfId="299" operator="between" stopIfTrue="1">
      <formula>5.1</formula>
      <formula>14</formula>
    </cfRule>
    <cfRule type="cellIs" priority="57" dxfId="18" operator="between" stopIfTrue="1">
      <formula>0</formula>
      <formula>5</formula>
    </cfRule>
    <cfRule type="containsBlanks" priority="58" dxfId="2" stopIfTrue="1">
      <formula>LEN(TRIM(E154))=0</formula>
    </cfRule>
  </conditionalFormatting>
  <conditionalFormatting sqref="R157">
    <cfRule type="cellIs" priority="50" dxfId="24" operator="equal" stopIfTrue="1">
      <formula>"NO"</formula>
    </cfRule>
  </conditionalFormatting>
  <conditionalFormatting sqref="S157">
    <cfRule type="cellIs" priority="51" dxfId="22" operator="equal" stopIfTrue="1">
      <formula>"INVIABLE SANITARIAMENTE"</formula>
    </cfRule>
  </conditionalFormatting>
  <conditionalFormatting sqref="S157">
    <cfRule type="cellIs" priority="49" dxfId="22" operator="equal" stopIfTrue="1">
      <formula>"INVIABLE SANITARIAMENTE"</formula>
    </cfRule>
  </conditionalFormatting>
  <conditionalFormatting sqref="S157">
    <cfRule type="containsText" priority="44" dxfId="1" operator="containsText" stopIfTrue="1" text="INVIABLE SANITARIAMENTE">
      <formula>NOT(ISERROR(SEARCH("INVIABLE SANITARIAMENTE",S157)))</formula>
    </cfRule>
    <cfRule type="containsText" priority="45" dxfId="0" operator="containsText" stopIfTrue="1" text="ALTO">
      <formula>NOT(ISERROR(SEARCH("ALTO",S157)))</formula>
    </cfRule>
    <cfRule type="containsText" priority="46" dxfId="19" operator="containsText" stopIfTrue="1" text="MEDIO">
      <formula>NOT(ISERROR(SEARCH("MEDIO",S157)))</formula>
    </cfRule>
    <cfRule type="containsText" priority="47" dxfId="299" operator="containsText" stopIfTrue="1" text="BAJO">
      <formula>NOT(ISERROR(SEARCH("BAJO",S157)))</formula>
    </cfRule>
    <cfRule type="containsText" priority="48" dxfId="300" operator="containsText" stopIfTrue="1" text="SIN RIESGO">
      <formula>NOT(ISERROR(SEARCH("SIN RIESGO",S157)))</formula>
    </cfRule>
  </conditionalFormatting>
  <conditionalFormatting sqref="S157">
    <cfRule type="containsText" priority="43" dxfId="18" operator="containsText" stopIfTrue="1" text="SIN RIESGO">
      <formula>NOT(ISERROR(SEARCH("SIN RIESGO",S157)))</formula>
    </cfRule>
  </conditionalFormatting>
  <conditionalFormatting sqref="F157:Q157">
    <cfRule type="containsBlanks" priority="36" dxfId="2" stopIfTrue="1">
      <formula>LEN(TRIM(F157))=0</formula>
    </cfRule>
    <cfRule type="cellIs" priority="37" dxfId="1" operator="between" stopIfTrue="1">
      <formula>80.1</formula>
      <formula>100</formula>
    </cfRule>
    <cfRule type="cellIs" priority="38" dxfId="0" operator="between" stopIfTrue="1">
      <formula>35.1</formula>
      <formula>80</formula>
    </cfRule>
    <cfRule type="cellIs" priority="39" dxfId="19" operator="between" stopIfTrue="1">
      <formula>14.1</formula>
      <formula>35</formula>
    </cfRule>
    <cfRule type="cellIs" priority="40" dxfId="299" operator="between" stopIfTrue="1">
      <formula>5.1</formula>
      <formula>14</formula>
    </cfRule>
    <cfRule type="cellIs" priority="41" dxfId="18" operator="between" stopIfTrue="1">
      <formula>0</formula>
      <formula>5</formula>
    </cfRule>
    <cfRule type="containsBlanks" priority="42" dxfId="2" stopIfTrue="1">
      <formula>LEN(TRIM(F157))=0</formula>
    </cfRule>
  </conditionalFormatting>
  <conditionalFormatting sqref="E157">
    <cfRule type="containsBlanks" priority="29" dxfId="2" stopIfTrue="1">
      <formula>LEN(TRIM(E157))=0</formula>
    </cfRule>
    <cfRule type="cellIs" priority="30" dxfId="1" operator="between" stopIfTrue="1">
      <formula>80.1</formula>
      <formula>100</formula>
    </cfRule>
    <cfRule type="cellIs" priority="31" dxfId="0" operator="between" stopIfTrue="1">
      <formula>35.1</formula>
      <formula>80</formula>
    </cfRule>
    <cfRule type="cellIs" priority="32" dxfId="19" operator="between" stopIfTrue="1">
      <formula>14.1</formula>
      <formula>35</formula>
    </cfRule>
    <cfRule type="cellIs" priority="33" dxfId="299" operator="between" stopIfTrue="1">
      <formula>5.1</formula>
      <formula>14</formula>
    </cfRule>
    <cfRule type="cellIs" priority="34" dxfId="18" operator="between" stopIfTrue="1">
      <formula>0</formula>
      <formula>5</formula>
    </cfRule>
    <cfRule type="containsBlanks" priority="35" dxfId="2" stopIfTrue="1">
      <formula>LEN(TRIM(E157))=0</formula>
    </cfRule>
  </conditionalFormatting>
  <conditionalFormatting sqref="F158:Q162">
    <cfRule type="containsBlanks" priority="22" dxfId="2" stopIfTrue="1">
      <formula>LEN(TRIM(F158))=0</formula>
    </cfRule>
    <cfRule type="cellIs" priority="23" dxfId="1" operator="between" stopIfTrue="1">
      <formula>80.1</formula>
      <formula>100</formula>
    </cfRule>
    <cfRule type="cellIs" priority="24" dxfId="0" operator="between" stopIfTrue="1">
      <formula>35.1</formula>
      <formula>80</formula>
    </cfRule>
    <cfRule type="cellIs" priority="25" dxfId="19" operator="between" stopIfTrue="1">
      <formula>14.1</formula>
      <formula>35</formula>
    </cfRule>
    <cfRule type="cellIs" priority="26" dxfId="299" operator="between" stopIfTrue="1">
      <formula>5.1</formula>
      <formula>14</formula>
    </cfRule>
    <cfRule type="cellIs" priority="27" dxfId="18" operator="between" stopIfTrue="1">
      <formula>0</formula>
      <formula>5</formula>
    </cfRule>
    <cfRule type="containsBlanks" priority="28" dxfId="2" stopIfTrue="1">
      <formula>LEN(TRIM(F158))=0</formula>
    </cfRule>
  </conditionalFormatting>
  <conditionalFormatting sqref="E158:E162">
    <cfRule type="containsBlanks" priority="15" dxfId="2" stopIfTrue="1">
      <formula>LEN(TRIM(E158))=0</formula>
    </cfRule>
    <cfRule type="cellIs" priority="16" dxfId="1" operator="between" stopIfTrue="1">
      <formula>80.1</formula>
      <formula>100</formula>
    </cfRule>
    <cfRule type="cellIs" priority="17" dxfId="0" operator="between" stopIfTrue="1">
      <formula>35.1</formula>
      <formula>80</formula>
    </cfRule>
    <cfRule type="cellIs" priority="18" dxfId="19" operator="between" stopIfTrue="1">
      <formula>14.1</formula>
      <formula>35</formula>
    </cfRule>
    <cfRule type="cellIs" priority="19" dxfId="299" operator="between" stopIfTrue="1">
      <formula>5.1</formula>
      <formula>14</formula>
    </cfRule>
    <cfRule type="cellIs" priority="20" dxfId="18" operator="between" stopIfTrue="1">
      <formula>0</formula>
      <formula>5</formula>
    </cfRule>
    <cfRule type="containsBlanks" priority="21" dxfId="2" stopIfTrue="1">
      <formula>LEN(TRIM(E158))=0</formula>
    </cfRule>
  </conditionalFormatting>
  <conditionalFormatting sqref="F163:Q165">
    <cfRule type="containsBlanks" priority="8" dxfId="2" stopIfTrue="1">
      <formula>LEN(TRIM(F163))=0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9" operator="between" stopIfTrue="1">
      <formula>14.1</formula>
      <formula>35</formula>
    </cfRule>
    <cfRule type="cellIs" priority="12" dxfId="299" operator="between" stopIfTrue="1">
      <formula>5.1</formula>
      <formula>14</formula>
    </cfRule>
    <cfRule type="cellIs" priority="13" dxfId="18" operator="between" stopIfTrue="1">
      <formula>0</formula>
      <formula>5</formula>
    </cfRule>
    <cfRule type="containsBlanks" priority="14" dxfId="2" stopIfTrue="1">
      <formula>LEN(TRIM(F163))=0</formula>
    </cfRule>
  </conditionalFormatting>
  <conditionalFormatting sqref="E163:E165">
    <cfRule type="containsBlanks" priority="1" dxfId="2" stopIfTrue="1">
      <formula>LEN(TRIM(E163))=0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9" operator="between" stopIfTrue="1">
      <formula>14.1</formula>
      <formula>35</formula>
    </cfRule>
    <cfRule type="cellIs" priority="5" dxfId="299" operator="between" stopIfTrue="1">
      <formula>5.1</formula>
      <formula>14</formula>
    </cfRule>
    <cfRule type="cellIs" priority="6" dxfId="18" operator="between" stopIfTrue="1">
      <formula>0</formula>
      <formula>5</formula>
    </cfRule>
    <cfRule type="containsBlanks" priority="7" dxfId="2" stopIfTrue="1">
      <formula>LEN(TRIM(E163))=0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2018-04-20T16:35:06Z</dcterms:modified>
  <cp:category/>
  <cp:version/>
  <cp:contentType/>
  <cp:contentStatus/>
</cp:coreProperties>
</file>