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obertura otros años\Estadísticas ajustadas Aseguramiento 2007-2017\"/>
    </mc:Choice>
  </mc:AlternateContent>
  <bookViews>
    <workbookView xWindow="120" yWindow="135" windowWidth="18900" windowHeight="9000"/>
  </bookViews>
  <sheets>
    <sheet name="COBERTURA" sheetId="3" r:id="rId1"/>
    <sheet name="Hoja1" sheetId="4" state="hidden" r:id="rId2"/>
    <sheet name="AFDOS  POR EPS SUBSIDIADO" sheetId="2" r:id="rId3"/>
  </sheets>
  <externalReferences>
    <externalReference r:id="rId4"/>
  </externalReferences>
  <definedNames>
    <definedName name="CODIGO_DIVIPOLA">#REF!</definedName>
    <definedName name="DboREGISTRO_LEY_617">#REF!</definedName>
  </definedNames>
  <calcPr calcId="162913" iterate="1" iterateCount="1000" calcOnSave="0"/>
</workbook>
</file>

<file path=xl/calcChain.xml><?xml version="1.0" encoding="utf-8"?>
<calcChain xmlns="http://schemas.openxmlformats.org/spreadsheetml/2006/main">
  <c r="J4" i="3" l="1"/>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H138" i="3" l="1"/>
  <c r="I138" i="3" s="1"/>
  <c r="H137" i="3"/>
  <c r="I137" i="3" s="1"/>
  <c r="H136" i="3"/>
  <c r="I136" i="3" s="1"/>
  <c r="H135" i="3"/>
  <c r="I135" i="3" s="1"/>
  <c r="H134" i="3"/>
  <c r="I134" i="3" s="1"/>
  <c r="H133" i="3"/>
  <c r="I133" i="3" s="1"/>
  <c r="H132" i="3"/>
  <c r="I132" i="3" s="1"/>
  <c r="H131" i="3"/>
  <c r="I131" i="3" s="1"/>
  <c r="H130" i="3"/>
  <c r="I130" i="3" s="1"/>
  <c r="H129" i="3"/>
  <c r="I129" i="3" s="1"/>
  <c r="H127" i="3"/>
  <c r="I127" i="3" s="1"/>
  <c r="H126" i="3"/>
  <c r="I126" i="3" s="1"/>
  <c r="H125" i="3"/>
  <c r="I125" i="3" s="1"/>
  <c r="H124" i="3"/>
  <c r="I124" i="3" s="1"/>
  <c r="H123" i="3"/>
  <c r="I123" i="3" s="1"/>
  <c r="H122" i="3"/>
  <c r="I122" i="3" s="1"/>
  <c r="H121" i="3"/>
  <c r="I121" i="3" s="1"/>
  <c r="H120" i="3"/>
  <c r="I120" i="3" s="1"/>
  <c r="H119" i="3"/>
  <c r="I119" i="3" s="1"/>
  <c r="H118" i="3"/>
  <c r="I118" i="3" s="1"/>
  <c r="H117" i="3"/>
  <c r="I117" i="3" s="1"/>
  <c r="H116" i="3"/>
  <c r="I116" i="3" s="1"/>
  <c r="H115" i="3"/>
  <c r="I115" i="3" s="1"/>
  <c r="H114" i="3"/>
  <c r="I114" i="3" s="1"/>
  <c r="H113" i="3"/>
  <c r="I113" i="3" s="1"/>
  <c r="H112" i="3"/>
  <c r="I112" i="3" s="1"/>
  <c r="H111" i="3"/>
  <c r="I111" i="3" s="1"/>
  <c r="H110" i="3"/>
  <c r="I110" i="3" s="1"/>
  <c r="H109" i="3"/>
  <c r="I109" i="3" s="1"/>
  <c r="H108" i="3"/>
  <c r="I108" i="3" s="1"/>
  <c r="H107" i="3"/>
  <c r="I107" i="3" s="1"/>
  <c r="H106" i="3"/>
  <c r="I106" i="3" s="1"/>
  <c r="H105" i="3"/>
  <c r="I105" i="3" s="1"/>
  <c r="H103" i="3"/>
  <c r="I103" i="3" s="1"/>
  <c r="H102" i="3"/>
  <c r="I102" i="3" s="1"/>
  <c r="H101" i="3"/>
  <c r="I101" i="3" s="1"/>
  <c r="H100" i="3"/>
  <c r="I100" i="3" s="1"/>
  <c r="H99" i="3"/>
  <c r="I99" i="3" s="1"/>
  <c r="H98" i="3"/>
  <c r="I98" i="3" s="1"/>
  <c r="H97" i="3"/>
  <c r="I97" i="3" s="1"/>
  <c r="H96" i="3"/>
  <c r="I96" i="3" s="1"/>
  <c r="H95" i="3"/>
  <c r="I95" i="3" s="1"/>
  <c r="H94" i="3"/>
  <c r="I94" i="3" s="1"/>
  <c r="I93" i="3"/>
  <c r="H93" i="3"/>
  <c r="H92" i="3"/>
  <c r="I92" i="3" s="1"/>
  <c r="H91" i="3"/>
  <c r="I91" i="3" s="1"/>
  <c r="H90" i="3"/>
  <c r="I90" i="3" s="1"/>
  <c r="H89" i="3"/>
  <c r="I89" i="3" s="1"/>
  <c r="H88" i="3"/>
  <c r="I88" i="3" s="1"/>
  <c r="H87" i="3"/>
  <c r="I87" i="3" s="1"/>
  <c r="H86" i="3"/>
  <c r="I86" i="3" s="1"/>
  <c r="H85" i="3"/>
  <c r="I85" i="3" s="1"/>
  <c r="H84" i="3"/>
  <c r="I84" i="3" s="1"/>
  <c r="H83" i="3"/>
  <c r="I83" i="3" s="1"/>
  <c r="H82" i="3"/>
  <c r="I82" i="3" s="1"/>
  <c r="H81" i="3"/>
  <c r="I81" i="3" s="1"/>
  <c r="H79" i="3"/>
  <c r="I79" i="3" s="1"/>
  <c r="H78" i="3"/>
  <c r="I78" i="3" s="1"/>
  <c r="H77" i="3"/>
  <c r="I77" i="3" s="1"/>
  <c r="H76" i="3"/>
  <c r="I76" i="3" s="1"/>
  <c r="H75" i="3"/>
  <c r="I75" i="3" s="1"/>
  <c r="H74" i="3"/>
  <c r="I74" i="3" s="1"/>
  <c r="H73" i="3"/>
  <c r="I73" i="3" s="1"/>
  <c r="H72" i="3"/>
  <c r="I72" i="3" s="1"/>
  <c r="H71" i="3"/>
  <c r="I71" i="3" s="1"/>
  <c r="H70" i="3"/>
  <c r="I70" i="3" s="1"/>
  <c r="H69" i="3"/>
  <c r="I69" i="3" s="1"/>
  <c r="H68" i="3"/>
  <c r="I68" i="3" s="1"/>
  <c r="H67" i="3"/>
  <c r="I67" i="3" s="1"/>
  <c r="H66" i="3"/>
  <c r="I66" i="3" s="1"/>
  <c r="H65" i="3"/>
  <c r="I65" i="3" s="1"/>
  <c r="H64" i="3"/>
  <c r="I64" i="3" s="1"/>
  <c r="H63" i="3"/>
  <c r="I63" i="3" s="1"/>
  <c r="H61" i="3"/>
  <c r="I61" i="3" s="1"/>
  <c r="H60" i="3"/>
  <c r="I60" i="3" s="1"/>
  <c r="H59" i="3"/>
  <c r="I59" i="3" s="1"/>
  <c r="H58" i="3"/>
  <c r="I58" i="3" s="1"/>
  <c r="H57" i="3"/>
  <c r="I57" i="3" s="1"/>
  <c r="H56" i="3"/>
  <c r="I56" i="3" s="1"/>
  <c r="H55" i="3"/>
  <c r="I55" i="3" s="1"/>
  <c r="H54" i="3"/>
  <c r="I54" i="3" s="1"/>
  <c r="H53" i="3"/>
  <c r="I53" i="3" s="1"/>
  <c r="H52" i="3"/>
  <c r="I52" i="3" s="1"/>
  <c r="H51" i="3"/>
  <c r="I51" i="3" s="1"/>
  <c r="H50" i="3"/>
  <c r="I50" i="3" s="1"/>
  <c r="H49" i="3"/>
  <c r="I49" i="3" s="1"/>
  <c r="H48" i="3"/>
  <c r="I48" i="3" s="1"/>
  <c r="H47" i="3"/>
  <c r="I47" i="3" s="1"/>
  <c r="H46" i="3"/>
  <c r="I46" i="3" s="1"/>
  <c r="H45" i="3"/>
  <c r="I45" i="3" s="1"/>
  <c r="H44" i="3"/>
  <c r="I44" i="3" s="1"/>
  <c r="H43" i="3"/>
  <c r="I43" i="3" s="1"/>
  <c r="H41" i="3"/>
  <c r="I41" i="3" s="1"/>
  <c r="H40" i="3"/>
  <c r="I40" i="3" s="1"/>
  <c r="H39" i="3"/>
  <c r="I39" i="3" s="1"/>
  <c r="H38" i="3"/>
  <c r="I38" i="3" s="1"/>
  <c r="H37" i="3"/>
  <c r="I37" i="3" s="1"/>
  <c r="H36" i="3"/>
  <c r="I36" i="3" s="1"/>
  <c r="H35" i="3"/>
  <c r="I35" i="3" s="1"/>
  <c r="H34" i="3"/>
  <c r="I34" i="3" s="1"/>
  <c r="H33" i="3"/>
  <c r="I33" i="3" s="1"/>
  <c r="H32" i="3"/>
  <c r="I32" i="3" s="1"/>
  <c r="H30" i="3"/>
  <c r="I30" i="3" s="1"/>
  <c r="H29" i="3"/>
  <c r="I29" i="3" s="1"/>
  <c r="H28" i="3"/>
  <c r="I28" i="3" s="1"/>
  <c r="H27" i="3"/>
  <c r="I27" i="3" s="1"/>
  <c r="H26" i="3"/>
  <c r="I26" i="3" s="1"/>
  <c r="H25" i="3"/>
  <c r="I25" i="3" s="1"/>
  <c r="H24" i="3"/>
  <c r="I24" i="3" s="1"/>
  <c r="H23" i="3"/>
  <c r="I23" i="3" s="1"/>
  <c r="H22" i="3"/>
  <c r="I22" i="3" s="1"/>
  <c r="H21" i="3"/>
  <c r="I21" i="3" s="1"/>
  <c r="H20" i="3"/>
  <c r="I20" i="3" s="1"/>
  <c r="I18" i="3"/>
  <c r="H18" i="3"/>
  <c r="H17" i="3"/>
  <c r="I17" i="3" s="1"/>
  <c r="H16" i="3"/>
  <c r="I16" i="3" s="1"/>
  <c r="H15" i="3"/>
  <c r="I15" i="3" s="1"/>
  <c r="H14" i="3"/>
  <c r="I14" i="3" s="1"/>
  <c r="H13" i="3"/>
  <c r="I13" i="3" s="1"/>
  <c r="H11" i="3"/>
  <c r="I11" i="3" s="1"/>
  <c r="H10" i="3"/>
  <c r="I10" i="3" s="1"/>
  <c r="H9" i="3"/>
  <c r="I9" i="3" s="1"/>
  <c r="H8" i="3"/>
  <c r="I8" i="3" s="1"/>
  <c r="H7" i="3"/>
  <c r="I7" i="3" s="1"/>
  <c r="H6" i="3"/>
  <c r="I6" i="3" s="1"/>
  <c r="C138" i="3" l="1"/>
  <c r="C137" i="3"/>
  <c r="C136" i="3"/>
  <c r="C135" i="3"/>
  <c r="C134" i="3"/>
  <c r="C133" i="3"/>
  <c r="C132" i="3"/>
  <c r="C131" i="3"/>
  <c r="C130" i="3"/>
  <c r="C129" i="3"/>
  <c r="C127" i="3"/>
  <c r="C126" i="3"/>
  <c r="C125" i="3"/>
  <c r="C124" i="3"/>
  <c r="C123" i="3"/>
  <c r="C122" i="3"/>
  <c r="C121" i="3"/>
  <c r="C120" i="3"/>
  <c r="C119" i="3"/>
  <c r="C118" i="3"/>
  <c r="C117" i="3"/>
  <c r="C116" i="3"/>
  <c r="C115" i="3"/>
  <c r="C114" i="3"/>
  <c r="C113" i="3"/>
  <c r="C112" i="3"/>
  <c r="C111" i="3"/>
  <c r="C110" i="3"/>
  <c r="C109" i="3"/>
  <c r="C108" i="3"/>
  <c r="C107" i="3"/>
  <c r="C106" i="3"/>
  <c r="C105" i="3"/>
  <c r="C103" i="3"/>
  <c r="C102" i="3"/>
  <c r="C101" i="3"/>
  <c r="C100" i="3"/>
  <c r="C99" i="3"/>
  <c r="C98" i="3"/>
  <c r="C97" i="3"/>
  <c r="C96" i="3"/>
  <c r="C95" i="3"/>
  <c r="C94" i="3"/>
  <c r="C93" i="3"/>
  <c r="C92" i="3"/>
  <c r="C91" i="3"/>
  <c r="C90" i="3"/>
  <c r="C89" i="3"/>
  <c r="C88" i="3"/>
  <c r="C87" i="3"/>
  <c r="C86" i="3"/>
  <c r="C85" i="3"/>
  <c r="C84" i="3"/>
  <c r="C83" i="3"/>
  <c r="C82" i="3"/>
  <c r="C81" i="3"/>
  <c r="C79" i="3"/>
  <c r="C78" i="3"/>
  <c r="C77" i="3"/>
  <c r="C76" i="3"/>
  <c r="C75" i="3"/>
  <c r="C74" i="3"/>
  <c r="C73" i="3"/>
  <c r="C72" i="3"/>
  <c r="C71" i="3"/>
  <c r="C70" i="3"/>
  <c r="C69" i="3"/>
  <c r="C68" i="3"/>
  <c r="C67" i="3"/>
  <c r="C66" i="3"/>
  <c r="C65" i="3"/>
  <c r="C64" i="3"/>
  <c r="C63" i="3"/>
  <c r="C61" i="3"/>
  <c r="C60" i="3"/>
  <c r="C59" i="3"/>
  <c r="C58" i="3"/>
  <c r="C57" i="3"/>
  <c r="C56" i="3"/>
  <c r="C55" i="3"/>
  <c r="C54" i="3"/>
  <c r="C53" i="3"/>
  <c r="C52" i="3"/>
  <c r="C51" i="3"/>
  <c r="C50" i="3"/>
  <c r="C49" i="3"/>
  <c r="C48" i="3"/>
  <c r="C47" i="3"/>
  <c r="C46" i="3"/>
  <c r="C45" i="3"/>
  <c r="C44" i="3"/>
  <c r="C43" i="3"/>
  <c r="C41" i="3"/>
  <c r="C40" i="3"/>
  <c r="C39" i="3"/>
  <c r="C38" i="3"/>
  <c r="C37" i="3"/>
  <c r="C36" i="3"/>
  <c r="C35" i="3"/>
  <c r="C34" i="3"/>
  <c r="C33" i="3"/>
  <c r="C32" i="3"/>
  <c r="C30" i="3"/>
  <c r="C29" i="3"/>
  <c r="C28" i="3"/>
  <c r="C27" i="3"/>
  <c r="C26" i="3"/>
  <c r="C25" i="3"/>
  <c r="C24" i="3"/>
  <c r="C23" i="3"/>
  <c r="C22" i="3"/>
  <c r="C21" i="3"/>
  <c r="C20" i="3"/>
  <c r="C18" i="3"/>
  <c r="C17" i="3"/>
  <c r="C16" i="3"/>
  <c r="C15" i="3"/>
  <c r="C14" i="3"/>
  <c r="C13" i="3"/>
  <c r="C11" i="3"/>
  <c r="C10" i="3"/>
  <c r="C9" i="3"/>
  <c r="C8" i="3"/>
  <c r="C7" i="3"/>
  <c r="C6" i="3"/>
  <c r="F128" i="3"/>
  <c r="H128" i="3" s="1"/>
  <c r="D128" i="3"/>
  <c r="F104" i="3"/>
  <c r="H104" i="3" s="1"/>
  <c r="D104" i="3"/>
  <c r="F80" i="3"/>
  <c r="H80" i="3" s="1"/>
  <c r="D80" i="3"/>
  <c r="F62" i="3"/>
  <c r="H62" i="3" s="1"/>
  <c r="D62" i="3"/>
  <c r="F42" i="3"/>
  <c r="H42" i="3" s="1"/>
  <c r="D42" i="3"/>
  <c r="F31" i="3"/>
  <c r="H31" i="3" s="1"/>
  <c r="D31" i="3"/>
  <c r="F19" i="3"/>
  <c r="H19" i="3" s="1"/>
  <c r="D19" i="3"/>
  <c r="F12" i="3"/>
  <c r="H12" i="3" s="1"/>
  <c r="D12" i="3"/>
  <c r="F5" i="3"/>
  <c r="H5" i="3" s="1"/>
  <c r="D5" i="3"/>
  <c r="C17" i="2"/>
  <c r="C14" i="2"/>
  <c r="C13" i="2"/>
  <c r="C12" i="2"/>
  <c r="C10" i="2"/>
  <c r="C18" i="2" s="1"/>
  <c r="C9" i="2"/>
  <c r="C7" i="2"/>
  <c r="C6" i="2"/>
  <c r="D18" i="2" l="1"/>
  <c r="D14" i="2"/>
  <c r="D7" i="2"/>
  <c r="D15" i="2"/>
  <c r="D8" i="2"/>
  <c r="D16" i="2"/>
  <c r="D9" i="2"/>
  <c r="D17" i="2"/>
  <c r="D10" i="2"/>
  <c r="D6" i="2"/>
  <c r="D11" i="2"/>
  <c r="D12" i="2"/>
  <c r="D13" i="2"/>
  <c r="I12" i="3"/>
  <c r="I80" i="3"/>
  <c r="D4" i="3"/>
  <c r="C42" i="3"/>
  <c r="G42" i="3" s="1"/>
  <c r="C128" i="3"/>
  <c r="E128" i="3" s="1"/>
  <c r="C31" i="3"/>
  <c r="G31" i="3" s="1"/>
  <c r="C62" i="3"/>
  <c r="G62" i="3" s="1"/>
  <c r="C104" i="3"/>
  <c r="G104" i="3" s="1"/>
  <c r="C19" i="3"/>
  <c r="G19" i="3" s="1"/>
  <c r="C12" i="3"/>
  <c r="E12" i="3" s="1"/>
  <c r="C80" i="3"/>
  <c r="G80" i="3" s="1"/>
  <c r="C5" i="3"/>
  <c r="G5" i="3" s="1"/>
  <c r="F4" i="3"/>
  <c r="I31" i="3" l="1"/>
  <c r="I19" i="3"/>
  <c r="I62" i="3"/>
  <c r="I5" i="3"/>
  <c r="H4" i="3"/>
  <c r="I128" i="3"/>
  <c r="I104" i="3"/>
  <c r="I42" i="3"/>
  <c r="E19" i="3"/>
  <c r="G12" i="3"/>
  <c r="E5" i="3"/>
  <c r="E31" i="3"/>
  <c r="G128" i="3"/>
  <c r="C4" i="3"/>
  <c r="E4" i="3" s="1"/>
  <c r="E42" i="3"/>
  <c r="E80" i="3"/>
  <c r="E62" i="3"/>
  <c r="E104" i="3"/>
  <c r="I4" i="3" l="1"/>
  <c r="G4" i="3"/>
</calcChain>
</file>

<file path=xl/sharedStrings.xml><?xml version="1.0" encoding="utf-8"?>
<sst xmlns="http://schemas.openxmlformats.org/spreadsheetml/2006/main" count="309" uniqueCount="306">
  <si>
    <t>Diciembre 2007</t>
  </si>
  <si>
    <t>MUNICIPIO</t>
  </si>
  <si>
    <t>REGIMEN SUBSIDIADO</t>
  </si>
  <si>
    <t>REGIMEN CONTRIBUTIVO</t>
  </si>
  <si>
    <t>TOTAL MAGDALENA MEDIO</t>
  </si>
  <si>
    <t>CARACOLI</t>
  </si>
  <si>
    <t>MACEO</t>
  </si>
  <si>
    <t xml:space="preserve">PUERTO BERRIO </t>
  </si>
  <si>
    <t>PUERTO NARE</t>
  </si>
  <si>
    <t>PUERTO TRIUNFO</t>
  </si>
  <si>
    <t>YONDO</t>
  </si>
  <si>
    <t>TOTAL BAJO CAUCA</t>
  </si>
  <si>
    <t>CACERES</t>
  </si>
  <si>
    <t>CAUCASIA</t>
  </si>
  <si>
    <t>EL BAGRE</t>
  </si>
  <si>
    <t>NECHI</t>
  </si>
  <si>
    <t>TARAZA</t>
  </si>
  <si>
    <t>ZARAGOZA</t>
  </si>
  <si>
    <t>TOTAL URABA</t>
  </si>
  <si>
    <t>APARTADO</t>
  </si>
  <si>
    <t>ARBOLETES</t>
  </si>
  <si>
    <t>CAREPA</t>
  </si>
  <si>
    <t>CHIGORODO</t>
  </si>
  <si>
    <t>MURINDO</t>
  </si>
  <si>
    <t>MUTATA</t>
  </si>
  <si>
    <t>NECOCLI</t>
  </si>
  <si>
    <t>SAN JUAN DE URABA</t>
  </si>
  <si>
    <t>SAN PEDRO DE URABA</t>
  </si>
  <si>
    <t>TURBO</t>
  </si>
  <si>
    <t>VIGIA DEL FUERTE</t>
  </si>
  <si>
    <t>TOTAL  NORDESTE</t>
  </si>
  <si>
    <t>AMALFI</t>
  </si>
  <si>
    <t>ANORI</t>
  </si>
  <si>
    <t>CISNEROS</t>
  </si>
  <si>
    <t>REMEDIOS</t>
  </si>
  <si>
    <t>SAN ROQUE</t>
  </si>
  <si>
    <t>SANTO DOMINGO</t>
  </si>
  <si>
    <t>SEGOVIA</t>
  </si>
  <si>
    <t>VEGACHI</t>
  </si>
  <si>
    <t>YALI</t>
  </si>
  <si>
    <t>YOLOMBO</t>
  </si>
  <si>
    <t>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</si>
  <si>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</si>
  <si>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</si>
  <si>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</si>
  <si>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</si>
  <si>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</si>
  <si>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</si>
  <si>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</si>
  <si>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</si>
  <si>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</si>
  <si>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</si>
  <si>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</si>
  <si>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</si>
  <si>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</si>
  <si>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</si>
  <si>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</si>
  <si>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</si>
  <si>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</si>
  <si>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</si>
  <si>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</si>
  <si>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TOTAL NORTE</t>
  </si>
  <si>
    <t>ANGOSTURA</t>
  </si>
  <si>
    <t>BELMIRA</t>
  </si>
  <si>
    <t>BRICEÑO</t>
  </si>
  <si>
    <t>CAMPAMENTO</t>
  </si>
  <si>
    <t>CAROLINA</t>
  </si>
  <si>
    <t>DON MATIAS</t>
  </si>
  <si>
    <t>ENTRERRIOS</t>
  </si>
  <si>
    <t>GOMEZ PLATA</t>
  </si>
  <si>
    <t>GUADALUPE</t>
  </si>
  <si>
    <t>ITUANGO</t>
  </si>
  <si>
    <t>SAN ANDRES DE CUERQUIA</t>
  </si>
  <si>
    <t>SAN JOSE DE LA MONTAÑA</t>
  </si>
  <si>
    <t>SAN PEDRO DE LOS MILAGROS</t>
  </si>
  <si>
    <t>SANTA ROSA DE OSOS</t>
  </si>
  <si>
    <t>TOLEDO</t>
  </si>
  <si>
    <t>VALDIVIA</t>
  </si>
  <si>
    <t>YARUMAL</t>
  </si>
  <si>
    <t>TOTAL  ORIENTE</t>
  </si>
  <si>
    <t>ABEJORRAL</t>
  </si>
  <si>
    <t>ALEJANDRIA</t>
  </si>
  <si>
    <t>ARGELIA</t>
  </si>
  <si>
    <t>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</si>
  <si>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</si>
  <si>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</si>
  <si>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</si>
  <si>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</si>
  <si>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</si>
  <si>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</si>
  <si>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</si>
  <si>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</si>
  <si>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</si>
  <si>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</si>
  <si>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</si>
  <si>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</si>
  <si>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</si>
  <si>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</si>
  <si>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</si>
  <si>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</si>
  <si>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</si>
  <si>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</si>
  <si>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</si>
  <si>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</si>
  <si>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</si>
  <si>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</si>
  <si>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</si>
  <si>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</si>
  <si>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</si>
  <si>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</si>
  <si>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</si>
  <si>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</si>
  <si>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</si>
  <si>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</si>
  <si>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</si>
  <si>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</si>
  <si>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</si>
  <si>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</si>
  <si>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</si>
  <si>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</si>
  <si>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</si>
  <si>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</si>
  <si>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</si>
  <si>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</si>
  <si>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</si>
  <si>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</si>
  <si>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</si>
  <si>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TOTAL  VALLE ABURRA </t>
  </si>
  <si>
    <t>MEDELLIN</t>
  </si>
  <si>
    <t>BARBOSA</t>
  </si>
  <si>
    <t>BELLO</t>
  </si>
  <si>
    <t>CALDAS</t>
  </si>
  <si>
    <t>COPACABANA</t>
  </si>
  <si>
    <t>ENVIGADO</t>
  </si>
  <si>
    <t>GIRARDOTA</t>
  </si>
  <si>
    <t>ITAGUI</t>
  </si>
  <si>
    <t>LA ESTRELLA</t>
  </si>
  <si>
    <t>SABANETA</t>
  </si>
  <si>
    <t>TOTAL DEPARTAMENTO</t>
  </si>
  <si>
    <t>COD   EPS-S</t>
  </si>
  <si>
    <t>EPS-S</t>
  </si>
  <si>
    <t>NRO. AFILIADOS</t>
  </si>
  <si>
    <t>% DE PARTICIPACIÓN</t>
  </si>
  <si>
    <t xml:space="preserve">EPS009 </t>
  </si>
  <si>
    <t>COMFENALCO</t>
  </si>
  <si>
    <t xml:space="preserve">CCF002 </t>
  </si>
  <si>
    <t>COMFAMA</t>
  </si>
  <si>
    <t xml:space="preserve">ESS002 </t>
  </si>
  <si>
    <t>EMDISALUD</t>
  </si>
  <si>
    <t xml:space="preserve">ESS024 </t>
  </si>
  <si>
    <t>COOSALUD</t>
  </si>
  <si>
    <t xml:space="preserve">EPS020 </t>
  </si>
  <si>
    <t>CAPRECOM</t>
  </si>
  <si>
    <t xml:space="preserve">EPS033 </t>
  </si>
  <si>
    <t>SALUD VIDA</t>
  </si>
  <si>
    <t xml:space="preserve">ESS091 </t>
  </si>
  <si>
    <t>ECOOPSOS</t>
  </si>
  <si>
    <t xml:space="preserve">EPS030 </t>
  </si>
  <si>
    <t>SALUD CONDOR</t>
  </si>
  <si>
    <t xml:space="preserve">CCF001 </t>
  </si>
  <si>
    <t>CAMACOL</t>
  </si>
  <si>
    <t xml:space="preserve">EPS031 </t>
  </si>
  <si>
    <t>SELVASALUD</t>
  </si>
  <si>
    <t xml:space="preserve">ESS062 </t>
  </si>
  <si>
    <t>ASMETSALUD</t>
  </si>
  <si>
    <t xml:space="preserve">EPSI03 </t>
  </si>
  <si>
    <t>A.I.C</t>
  </si>
  <si>
    <t>TOTAL</t>
  </si>
  <si>
    <t>Medellín</t>
  </si>
  <si>
    <t>Abejorral</t>
  </si>
  <si>
    <t>Abriaquí</t>
  </si>
  <si>
    <t>Alejandría</t>
  </si>
  <si>
    <t>Amagá</t>
  </si>
  <si>
    <t>Amalfi</t>
  </si>
  <si>
    <t>Andes</t>
  </si>
  <si>
    <t>Angelópolis</t>
  </si>
  <si>
    <t>Angostura</t>
  </si>
  <si>
    <t>Anorí</t>
  </si>
  <si>
    <t>Santafé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</si>
  <si>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</si>
  <si>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</si>
  <si>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</si>
  <si>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</si>
  <si>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</si>
  <si>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</si>
  <si>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</si>
  <si>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</si>
  <si>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</si>
  <si>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</si>
  <si>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</si>
  <si>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</si>
  <si>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</si>
  <si>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</si>
  <si>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</si>
  <si>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</si>
  <si>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</si>
  <si>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</si>
  <si>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</si>
  <si>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</si>
  <si>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</si>
  <si>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</si>
  <si>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</si>
  <si>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</si>
  <si>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</si>
  <si>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</si>
  <si>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</si>
  <si>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</si>
  <si>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</si>
  <si>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</si>
  <si>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</si>
  <si>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</si>
  <si>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</si>
  <si>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</si>
  <si>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</si>
  <si>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</si>
  <si>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</si>
  <si>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</si>
  <si>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</si>
  <si>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</si>
  <si>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</si>
  <si>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</si>
  <si>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</si>
  <si>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</si>
  <si>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</si>
  <si>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</si>
  <si>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</si>
  <si>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</si>
  <si>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</si>
  <si>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</si>
  <si>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</si>
  <si>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</si>
  <si>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</si>
  <si>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</si>
  <si>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</si>
  <si>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</si>
  <si>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</si>
  <si>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</si>
  <si>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</si>
  <si>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</si>
  <si>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</si>
  <si>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</si>
  <si>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</si>
  <si>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</si>
  <si>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</si>
  <si>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</si>
  <si>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</si>
  <si>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</si>
  <si>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</si>
  <si>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</si>
  <si>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</si>
  <si>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</si>
  <si>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</si>
  <si>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</si>
  <si>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</si>
  <si>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</si>
  <si>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</si>
  <si>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</si>
  <si>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</si>
  <si>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</si>
  <si>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</si>
  <si>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</si>
  <si>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</si>
  <si>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</si>
  <si>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</si>
  <si>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</si>
  <si>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</si>
  <si>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</si>
  <si>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</si>
  <si>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</si>
  <si>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</si>
  <si>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</si>
  <si>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</si>
  <si>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</si>
  <si>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</si>
  <si>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</si>
  <si>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</si>
  <si>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</si>
  <si>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</si>
  <si>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</si>
  <si>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</si>
  <si>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</si>
  <si>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</si>
  <si>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</si>
  <si>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</si>
  <si>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</si>
  <si>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</si>
  <si>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</si>
  <si>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</si>
  <si>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</si>
  <si>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</si>
  <si>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</si>
  <si>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</si>
  <si>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</si>
  <si>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Población proyectada</t>
  </si>
  <si>
    <t xml:space="preserve">Total Afiliados </t>
  </si>
  <si>
    <t xml:space="preserve">%  de cobertura </t>
  </si>
  <si>
    <t xml:space="preserve">FECHA DE CORTE: </t>
  </si>
  <si>
    <t xml:space="preserve"> DANE 2007</t>
  </si>
  <si>
    <t xml:space="preserve">Total afiliados  al SGSSS </t>
  </si>
  <si>
    <t>% de Cobertura
RS+RC+RE</t>
  </si>
  <si>
    <t>COBERTURA POBLACIÓN ACTIVA AFILIADA AL SGSSS EN EL DEPARTAMENTO DE ANTIOQUIA, POR SUBREGIÓN, MUNICIPIO Y RÉGIMEN. 
Según Población Proyectada DANE 2007.</t>
  </si>
  <si>
    <t>COD 
MPIO</t>
  </si>
  <si>
    <t>FUENTE: CONTRATOS ELECTRONICOS DE  REGIMEN SUBSIDIADO ,POBLACION CONTRIBUTIVO DEL FIDUFOSYGA. POBLACION PROYECTADA DANE  2007 AJUSTADA CON BASE EN EL CNPV 2018. LOS MUNICIPIOS  CON POBLACION  PENDIENTE POR AFILIAR  NEGATIVA  ES EXPLICADA POR  QUE EN ESTOS  MUNICIPIOS SE CONCENTRA LA POBLACION AFILIADA AL  REGIMEN CONTRIBUTIVO</t>
  </si>
  <si>
    <t>Ajustado por Julio César Fabra Arrieta</t>
  </si>
  <si>
    <t>Población diferencia</t>
  </si>
  <si>
    <t>AFILIADOS AL REGIMEN SUBSIDIADO  POR EPS-S. ANTIOQUIA. FECHA:DICIEMBRE 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</si>
</sst>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_(* \(#,##0\);_(* &quot;-&quot;_);_(@_)"/>
    <numFmt numFmtId="165" formatCode="_ * #,##0.00_ ;_ * \-#,##0.00_ ;_ * &quot;-&quot;??_ ;_ @_ "/>
    <numFmt numFmtId="166" formatCode="_ [$€-2]\ * #,##0.00_ ;_ [$€-2]\ * \-#,##0.00_ ;_ [$€-2]\ * &quot;-&quot;??_ "/>
    <numFmt numFmtId="167" formatCode="0.0%"/>
    <numFmt numFmtId="168" formatCode="_-* #,##0_-;\-* #,##0_-;_-* &quot;-&quot;??_-;_-@_-"/>
    <numFmt numFmtId="169" formatCode="_(* #,##0_);_(* \(#,##0\);_(* &quot;-&quot;??_);_(@_)"/>
  </numFmts>
  <fonts count="21" x14ac:knownFonts="1">
    <font>
      <sz val="10"/>
      <name val="Arial"/>
      <family val="2"/>
    </font>
    <font>
      <sz val="10"/>
      <name val="Arial"/>
      <family val="2"/>
    </font>
    <font>
      <sz val="6"/>
      <name val="Arial"/>
      <family val="2"/>
    </font>
    <font>
      <sz val="8"/>
      <name val="Arial"/>
      <family val="2"/>
    </font>
    <font>
      <b/>
      <sz val="10"/>
      <name val="Arial"/>
      <family val="2"/>
    </font>
    <font>
      <b/>
      <sz val="18"/>
      <color indexed="56"/>
      <name val="Cambria"/>
      <family val="2"/>
    </font>
    <font>
      <b/>
      <sz val="10"/>
      <color theme="0"/>
      <name val="Arial"/>
      <family val="2"/>
    </font>
    <font>
      <sz val="10"/>
      <color theme="0"/>
      <name val="Arial"/>
      <family val="2"/>
    </font>
    <font>
      <b/>
      <sz val="11"/>
      <color theme="3"/>
      <name val="Calibri"/>
      <family val="2"/>
      <scheme val="minor"/>
    </font>
    <font>
      <sz val="11"/>
      <color rgb="FF006100"/>
      <name val="Calibri"/>
      <family val="2"/>
      <scheme val="minor"/>
    </font>
    <font>
      <sz val="11"/>
      <color rgb="FF9C6500"/>
      <name val="Calibri"/>
      <family val="2"/>
      <scheme val="minor"/>
    </font>
    <font>
      <b/>
      <sz val="11"/>
      <color rgb="FF3F3F3F"/>
      <name val="Calibri"/>
      <family val="2"/>
      <scheme val="minor"/>
    </font>
    <font>
      <b/>
      <sz val="11"/>
      <name val="Calibri"/>
      <family val="2"/>
      <scheme val="minor"/>
    </font>
    <font>
      <b/>
      <sz val="9"/>
      <color theme="1"/>
      <name val="Calibri"/>
      <family val="2"/>
      <scheme val="minor"/>
    </font>
    <font>
      <b/>
      <sz val="9"/>
      <color theme="3"/>
      <name val="Calibri"/>
      <family val="2"/>
      <scheme val="minor"/>
    </font>
    <font>
      <b/>
      <sz val="16"/>
      <color indexed="56"/>
      <name val="Cambria"/>
      <family val="2"/>
    </font>
    <font>
      <b/>
      <sz val="10"/>
      <color theme="1"/>
      <name val="Arial"/>
      <family val="2"/>
    </font>
    <font>
      <b/>
      <sz val="14"/>
      <color indexed="56"/>
      <name val="Cambria"/>
      <family val="2"/>
    </font>
    <font>
      <b/>
      <sz val="12"/>
      <color indexed="56"/>
      <name val="Cambria"/>
      <family val="2"/>
    </font>
    <font>
      <sz val="11"/>
      <color theme="3"/>
      <name val="Calibri"/>
      <family val="2"/>
      <scheme val="minor"/>
    </font>
    <font>
      <b/>
      <sz val="11"/>
      <color theme="1"/>
      <name val="Calibri"/>
      <family val="2"/>
      <scheme val="minor"/>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gradientFill degree="270">
        <stop position="0">
          <color rgb="FF009900"/>
        </stop>
        <stop position="1">
          <color rgb="FF00CC00"/>
        </stop>
      </gradientFill>
    </fill>
    <fill>
      <gradientFill degree="90">
        <stop position="0">
          <color rgb="FF00CC00"/>
        </stop>
        <stop position="1">
          <color rgb="FF009900"/>
        </stop>
      </gradientFill>
    </fill>
    <fill>
      <gradientFill degree="90">
        <stop position="0">
          <color theme="8" tint="0.59999389629810485"/>
        </stop>
        <stop position="1">
          <color rgb="FF00B0F0"/>
        </stop>
      </gradientFill>
    </fill>
    <fill>
      <gradientFill degree="90">
        <stop position="0">
          <color rgb="FF66FF33"/>
        </stop>
        <stop position="1">
          <color rgb="FF00CC00"/>
        </stop>
      </gradientFill>
    </fill>
    <fill>
      <gradientFill degree="90">
        <stop position="0">
          <color theme="0"/>
        </stop>
        <stop position="1">
          <color rgb="FF00B0F0"/>
        </stop>
      </gradientFill>
    </fill>
    <fill>
      <patternFill patternType="solid">
        <fgColor theme="8" tint="0.79998168889431442"/>
        <bgColor indexed="64"/>
      </patternFill>
    </fill>
    <fill>
      <gradientFill degree="90">
        <stop position="0">
          <color rgb="FF66FF33"/>
        </stop>
        <stop position="1">
          <color rgb="FF009900"/>
        </stop>
      </gradientFill>
    </fill>
    <fill>
      <gradientFill degree="90">
        <stop position="0">
          <color rgb="FF00CCFF"/>
        </stop>
        <stop position="1">
          <color theme="4"/>
        </stop>
      </gradient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bottom style="thin">
        <color indexed="64"/>
      </bottom>
      <diagonal/>
    </border>
    <border>
      <left style="medium">
        <color indexed="64"/>
      </left>
      <right style="medium">
        <color indexed="64"/>
      </right>
      <top style="thin">
        <color rgb="FF3F3F3F"/>
      </top>
      <bottom style="thin">
        <color rgb="FF3F3F3F"/>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3F3F3F"/>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6">
    <xf numFmtId="0" fontId="0" fillId="0" borderId="0"/>
    <xf numFmtId="165" fontId="1" fillId="0" borderId="0" applyFont="0" applyFill="0" applyBorder="0" applyAlignment="0" applyProtection="0"/>
    <xf numFmtId="43" fontId="1" fillId="0" borderId="0" applyFont="0" applyFill="0" applyBorder="0" applyAlignment="0" applyProtection="0"/>
    <xf numFmtId="0" fontId="9" fillId="2" borderId="0" applyNumberFormat="0" applyBorder="0" applyAlignment="0" applyProtection="0"/>
    <xf numFmtId="43"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0" fillId="3" borderId="0" applyNumberFormat="0" applyBorder="0" applyAlignment="0" applyProtection="0"/>
    <xf numFmtId="0" fontId="1" fillId="0" borderId="0"/>
    <xf numFmtId="0" fontId="1" fillId="0" borderId="0"/>
    <xf numFmtId="0" fontId="3" fillId="0" borderId="0"/>
    <xf numFmtId="9" fontId="1" fillId="0" borderId="0" applyFont="0" applyFill="0" applyBorder="0" applyAlignment="0" applyProtection="0"/>
    <xf numFmtId="0" fontId="11" fillId="4" borderId="5" applyNumberFormat="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76">
    <xf numFmtId="0" fontId="0" fillId="0" borderId="0" xfId="0"/>
    <xf numFmtId="0" fontId="3" fillId="0" borderId="0" xfId="0" applyFont="1"/>
    <xf numFmtId="49" fontId="0" fillId="0" borderId="0" xfId="0" applyNumberFormat="1"/>
    <xf numFmtId="0" fontId="0" fillId="0" borderId="0" xfId="0" applyAlignment="1">
      <alignment horizontal="center"/>
    </xf>
    <xf numFmtId="3" fontId="0" fillId="0" borderId="0" xfId="0" applyNumberFormat="1" applyFill="1"/>
    <xf numFmtId="164" fontId="0" fillId="0" borderId="0" xfId="6" applyFont="1"/>
    <xf numFmtId="1" fontId="6" fillId="5" borderId="6" xfId="0" applyNumberFormat="1" applyFont="1" applyFill="1" applyBorder="1" applyAlignment="1">
      <alignment vertical="center" wrapText="1" shrinkToFit="1"/>
    </xf>
    <xf numFmtId="1" fontId="6" fillId="5" borderId="6" xfId="0" applyNumberFormat="1" applyFont="1" applyFill="1" applyBorder="1" applyAlignment="1">
      <alignment horizontal="left" vertical="center" wrapText="1" shrinkToFit="1"/>
    </xf>
    <xf numFmtId="0" fontId="12" fillId="4" borderId="7" xfId="13" applyFont="1" applyBorder="1"/>
    <xf numFmtId="1" fontId="11" fillId="4" borderId="7" xfId="13" applyNumberFormat="1" applyBorder="1" applyAlignment="1">
      <alignment wrapText="1" shrinkToFit="1"/>
    </xf>
    <xf numFmtId="0" fontId="11" fillId="4" borderId="7" xfId="13" applyBorder="1"/>
    <xf numFmtId="1" fontId="6" fillId="5" borderId="8" xfId="0" applyNumberFormat="1" applyFont="1" applyFill="1" applyBorder="1" applyAlignment="1">
      <alignment vertical="center" wrapText="1" shrinkToFit="1"/>
    </xf>
    <xf numFmtId="0" fontId="11" fillId="4" borderId="7" xfId="13" applyBorder="1" applyAlignment="1">
      <alignment vertical="center"/>
    </xf>
    <xf numFmtId="0" fontId="11" fillId="4" borderId="7" xfId="13" applyBorder="1" applyAlignment="1">
      <alignment horizontal="left"/>
    </xf>
    <xf numFmtId="1" fontId="11" fillId="4" borderId="7" xfId="13" applyNumberFormat="1" applyBorder="1" applyAlignment="1">
      <alignment horizontal="left" wrapText="1" shrinkToFit="1"/>
    </xf>
    <xf numFmtId="1" fontId="11" fillId="4" borderId="7" xfId="13" applyNumberFormat="1" applyBorder="1"/>
    <xf numFmtId="0" fontId="11" fillId="4" borderId="9" xfId="13" applyBorder="1"/>
    <xf numFmtId="1" fontId="11" fillId="4" borderId="9" xfId="13" applyNumberFormat="1" applyBorder="1" applyAlignment="1">
      <alignment wrapText="1" shrinkToFit="1"/>
    </xf>
    <xf numFmtId="0" fontId="13" fillId="6" borderId="10" xfId="3" applyFont="1" applyFill="1" applyBorder="1" applyAlignment="1">
      <alignment horizontal="center" vertical="center" wrapText="1"/>
    </xf>
    <xf numFmtId="0" fontId="14" fillId="7" borderId="13" xfId="3" applyFont="1" applyFill="1" applyBorder="1" applyAlignment="1">
      <alignment horizontal="center" vertical="center" wrapText="1"/>
    </xf>
    <xf numFmtId="0" fontId="14" fillId="7" borderId="14" xfId="3" applyFont="1" applyFill="1" applyBorder="1" applyAlignment="1">
      <alignment horizontal="center" vertical="center" wrapText="1"/>
    </xf>
    <xf numFmtId="0" fontId="14" fillId="7" borderId="15" xfId="3" applyFont="1" applyFill="1" applyBorder="1" applyAlignment="1">
      <alignment horizontal="center" vertical="center" wrapText="1"/>
    </xf>
    <xf numFmtId="0" fontId="15" fillId="8" borderId="2" xfId="14" applyFont="1" applyFill="1" applyBorder="1" applyAlignment="1">
      <alignment horizontal="center" vertical="center" wrapText="1"/>
    </xf>
    <xf numFmtId="1" fontId="16" fillId="8" borderId="17" xfId="0" applyNumberFormat="1" applyFont="1" applyFill="1" applyBorder="1" applyAlignment="1">
      <alignment horizontal="center" vertical="center" wrapText="1" shrinkToFit="1"/>
    </xf>
    <xf numFmtId="49" fontId="17" fillId="8" borderId="2" xfId="14" applyNumberFormat="1" applyFont="1" applyFill="1" applyBorder="1" applyAlignment="1">
      <alignment horizontal="center" vertical="center" wrapText="1"/>
    </xf>
    <xf numFmtId="1" fontId="6" fillId="8" borderId="17" xfId="0" applyNumberFormat="1" applyFont="1" applyFill="1" applyBorder="1" applyAlignment="1">
      <alignment vertical="center" wrapText="1" shrinkToFit="1"/>
    </xf>
    <xf numFmtId="3" fontId="16" fillId="8" borderId="17" xfId="0" applyNumberFormat="1" applyFont="1" applyFill="1" applyBorder="1" applyAlignment="1">
      <alignment horizontal="center" vertical="center"/>
    </xf>
    <xf numFmtId="3" fontId="16" fillId="8" borderId="18" xfId="0" applyNumberFormat="1" applyFont="1" applyFill="1" applyBorder="1" applyAlignment="1">
      <alignment horizontal="center" vertical="center"/>
    </xf>
    <xf numFmtId="10" fontId="16" fillId="8" borderId="19" xfId="7" applyNumberFormat="1" applyFont="1" applyFill="1" applyBorder="1" applyAlignment="1">
      <alignment horizontal="center" vertical="center"/>
    </xf>
    <xf numFmtId="10" fontId="16" fillId="8" borderId="19" xfId="0" applyNumberFormat="1" applyFont="1" applyFill="1" applyBorder="1" applyAlignment="1">
      <alignment horizontal="center" vertical="center" wrapText="1" shrinkToFit="1"/>
    </xf>
    <xf numFmtId="3" fontId="6" fillId="5" borderId="6" xfId="0" applyNumberFormat="1" applyFont="1" applyFill="1" applyBorder="1" applyAlignment="1">
      <alignment horizontal="center" vertical="center"/>
    </xf>
    <xf numFmtId="3" fontId="6" fillId="5" borderId="20" xfId="0" applyNumberFormat="1" applyFont="1" applyFill="1" applyBorder="1" applyAlignment="1">
      <alignment horizontal="center" vertical="center"/>
    </xf>
    <xf numFmtId="2" fontId="6" fillId="5" borderId="21" xfId="0" applyNumberFormat="1" applyFont="1" applyFill="1" applyBorder="1" applyAlignment="1">
      <alignment horizontal="center" vertical="center" wrapText="1" shrinkToFit="1"/>
    </xf>
    <xf numFmtId="3" fontId="19" fillId="10" borderId="8" xfId="8" applyNumberFormat="1" applyFont="1" applyFill="1" applyBorder="1" applyAlignment="1">
      <alignment horizontal="center" vertical="center"/>
    </xf>
    <xf numFmtId="3" fontId="19" fillId="10" borderId="22" xfId="8" applyNumberFormat="1" applyFont="1" applyFill="1" applyBorder="1" applyAlignment="1">
      <alignment horizontal="center" vertical="center"/>
    </xf>
    <xf numFmtId="10" fontId="19" fillId="10" borderId="23" xfId="12" applyNumberFormat="1" applyFont="1" applyFill="1" applyBorder="1" applyAlignment="1">
      <alignment horizontal="center" vertical="center"/>
    </xf>
    <xf numFmtId="168" fontId="19" fillId="10" borderId="22" xfId="8" applyNumberFormat="1" applyFont="1" applyFill="1" applyBorder="1" applyAlignment="1">
      <alignment horizontal="center" vertical="center"/>
    </xf>
    <xf numFmtId="10" fontId="19" fillId="10" borderId="23" xfId="8" applyNumberFormat="1" applyFont="1" applyFill="1" applyBorder="1" applyAlignment="1">
      <alignment horizontal="center" vertical="center" wrapText="1" shrinkToFit="1"/>
    </xf>
    <xf numFmtId="3" fontId="6" fillId="5" borderId="8" xfId="0" applyNumberFormat="1" applyFont="1" applyFill="1" applyBorder="1" applyAlignment="1">
      <alignment horizontal="center" vertical="center"/>
    </xf>
    <xf numFmtId="3" fontId="6" fillId="5" borderId="22" xfId="0" applyNumberFormat="1" applyFont="1" applyFill="1" applyBorder="1" applyAlignment="1">
      <alignment horizontal="center" vertical="center"/>
    </xf>
    <xf numFmtId="43" fontId="6" fillId="5" borderId="23" xfId="7" applyFont="1" applyFill="1" applyBorder="1" applyAlignment="1">
      <alignment horizontal="center" vertical="center"/>
    </xf>
    <xf numFmtId="2" fontId="6" fillId="5" borderId="23" xfId="0" applyNumberFormat="1" applyFont="1" applyFill="1" applyBorder="1" applyAlignment="1">
      <alignment horizontal="center" vertical="center" wrapText="1" shrinkToFit="1"/>
    </xf>
    <xf numFmtId="3" fontId="19" fillId="10" borderId="24" xfId="8" applyNumberFormat="1" applyFont="1" applyFill="1" applyBorder="1" applyAlignment="1">
      <alignment horizontal="center" vertical="center"/>
    </xf>
    <xf numFmtId="3" fontId="19" fillId="10" borderId="25" xfId="8" applyNumberFormat="1" applyFont="1" applyFill="1" applyBorder="1" applyAlignment="1">
      <alignment horizontal="center" vertical="center"/>
    </xf>
    <xf numFmtId="10" fontId="19" fillId="10" borderId="26" xfId="12" applyNumberFormat="1" applyFont="1" applyFill="1" applyBorder="1" applyAlignment="1">
      <alignment horizontal="center" vertical="center"/>
    </xf>
    <xf numFmtId="168" fontId="19" fillId="10" borderId="25" xfId="8" applyNumberFormat="1" applyFont="1" applyFill="1" applyBorder="1" applyAlignment="1">
      <alignment horizontal="center" vertical="center"/>
    </xf>
    <xf numFmtId="10" fontId="19" fillId="10" borderId="26" xfId="8" applyNumberFormat="1" applyFont="1" applyFill="1" applyBorder="1" applyAlignment="1">
      <alignment horizontal="center" vertical="center" wrapText="1" shrinkToFit="1"/>
    </xf>
    <xf numFmtId="167" fontId="7" fillId="5" borderId="21" xfId="12" applyNumberFormat="1" applyFont="1" applyFill="1" applyBorder="1" applyAlignment="1">
      <alignment horizontal="center" vertical="center" wrapText="1" shrinkToFit="1"/>
    </xf>
    <xf numFmtId="3" fontId="19" fillId="10" borderId="1" xfId="8" applyNumberFormat="1" applyFont="1" applyFill="1" applyBorder="1" applyAlignment="1">
      <alignment horizontal="center" vertical="center"/>
    </xf>
    <xf numFmtId="0" fontId="14" fillId="7" borderId="18" xfId="3" applyFont="1" applyFill="1" applyBorder="1" applyAlignment="1">
      <alignment horizontal="center" vertical="center" wrapText="1"/>
    </xf>
    <xf numFmtId="0" fontId="13" fillId="6" borderId="19" xfId="3" applyFont="1" applyFill="1" applyBorder="1" applyAlignment="1">
      <alignment horizontal="center" vertical="center" wrapText="1"/>
    </xf>
    <xf numFmtId="3" fontId="19" fillId="10" borderId="28" xfId="8" applyNumberFormat="1" applyFont="1" applyFill="1" applyBorder="1" applyAlignment="1">
      <alignment horizontal="center" vertical="center"/>
    </xf>
    <xf numFmtId="3" fontId="8" fillId="10" borderId="29" xfId="8" applyNumberFormat="1" applyFont="1" applyFill="1" applyBorder="1" applyAlignment="1">
      <alignment horizontal="center" vertical="center"/>
    </xf>
    <xf numFmtId="3" fontId="10" fillId="3" borderId="11" xfId="8" applyNumberFormat="1" applyBorder="1"/>
    <xf numFmtId="3" fontId="10" fillId="3" borderId="22" xfId="8" applyNumberFormat="1" applyBorder="1"/>
    <xf numFmtId="0" fontId="10" fillId="3" borderId="22" xfId="8" applyBorder="1"/>
    <xf numFmtId="0" fontId="10" fillId="3" borderId="25" xfId="8" applyBorder="1"/>
    <xf numFmtId="167" fontId="19" fillId="10" borderId="12" xfId="12" applyNumberFormat="1" applyFont="1" applyFill="1" applyBorder="1" applyAlignment="1">
      <alignment horizontal="center" vertical="center"/>
    </xf>
    <xf numFmtId="167" fontId="19" fillId="10" borderId="23" xfId="12" applyNumberFormat="1" applyFont="1" applyFill="1" applyBorder="1" applyAlignment="1">
      <alignment horizontal="center" vertical="center"/>
    </xf>
    <xf numFmtId="167" fontId="8" fillId="10" borderId="26" xfId="12" applyNumberFormat="1" applyFont="1" applyFill="1" applyBorder="1" applyAlignment="1">
      <alignment horizontal="center" vertical="center"/>
    </xf>
    <xf numFmtId="169" fontId="6" fillId="5" borderId="6" xfId="15" applyNumberFormat="1" applyFont="1" applyFill="1" applyBorder="1" applyAlignment="1">
      <alignment horizontal="center" vertical="center" wrapText="1" shrinkToFit="1"/>
    </xf>
    <xf numFmtId="169" fontId="20" fillId="12" borderId="8" xfId="8" applyNumberFormat="1" applyFont="1" applyFill="1" applyBorder="1" applyAlignment="1">
      <alignment horizontal="center" vertical="center"/>
    </xf>
    <xf numFmtId="169" fontId="6" fillId="5" borderId="8" xfId="15" applyNumberFormat="1" applyFont="1" applyFill="1" applyBorder="1" applyAlignment="1">
      <alignment horizontal="center" vertical="center" wrapText="1" shrinkToFit="1"/>
    </xf>
    <xf numFmtId="169" fontId="20" fillId="12" borderId="24" xfId="8"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3" fillId="6" borderId="11" xfId="3" applyFont="1" applyFill="1" applyBorder="1" applyAlignment="1">
      <alignment horizontal="center" vertical="center" wrapText="1"/>
    </xf>
    <xf numFmtId="0" fontId="13" fillId="6" borderId="12" xfId="3" applyFont="1" applyFill="1" applyBorder="1" applyAlignment="1">
      <alignment horizontal="center" vertical="center" wrapText="1"/>
    </xf>
    <xf numFmtId="0" fontId="13" fillId="11" borderId="16" xfId="3" applyFont="1" applyFill="1" applyBorder="1" applyAlignment="1">
      <alignment horizontal="center" vertical="center" wrapText="1"/>
    </xf>
    <xf numFmtId="0" fontId="13" fillId="11" borderId="13" xfId="3" applyFont="1" applyFill="1" applyBorder="1" applyAlignment="1">
      <alignment horizontal="center" vertical="center" wrapText="1"/>
    </xf>
    <xf numFmtId="0" fontId="18" fillId="8" borderId="30" xfId="14" applyFont="1" applyFill="1" applyBorder="1" applyAlignment="1">
      <alignment horizontal="center" vertical="center" wrapText="1"/>
    </xf>
    <xf numFmtId="0" fontId="18" fillId="8" borderId="31" xfId="14" applyFont="1" applyFill="1" applyBorder="1" applyAlignment="1">
      <alignment horizontal="center" vertical="center" wrapText="1"/>
    </xf>
    <xf numFmtId="0" fontId="13" fillId="9" borderId="16" xfId="3" applyFont="1" applyFill="1" applyBorder="1" applyAlignment="1">
      <alignment horizontal="center" vertical="center" wrapText="1"/>
    </xf>
    <xf numFmtId="0" fontId="13" fillId="9" borderId="13" xfId="3" applyFont="1" applyFill="1" applyBorder="1" applyAlignment="1">
      <alignment horizontal="center" vertical="center" wrapText="1"/>
    </xf>
    <xf numFmtId="3" fontId="4" fillId="0" borderId="0" xfId="0" applyNumberFormat="1" applyFont="1" applyFill="1" applyBorder="1" applyAlignment="1">
      <alignment horizontal="center" wrapText="1"/>
    </xf>
    <xf numFmtId="0" fontId="13" fillId="6" borderId="27" xfId="3" applyFont="1" applyFill="1" applyBorder="1" applyAlignment="1">
      <alignment horizontal="center" vertical="center" wrapText="1"/>
    </xf>
  </cellXfs>
  <cellStyles count="16">
    <cellStyle name="_CONTRATACION_ANTIOQUIA_14122009" xfId="1"/>
    <cellStyle name="_ESTADISTICAS DE AGOSTO DE 2009" xfId="2"/>
    <cellStyle name="Bueno" xfId="3" builtinId="26"/>
    <cellStyle name="Estilo 1" xfId="4"/>
    <cellStyle name="Euro" xfId="5"/>
    <cellStyle name="Millares" xfId="15" builtinId="3"/>
    <cellStyle name="Millares [0]" xfId="6" builtinId="6"/>
    <cellStyle name="Millares 2" xfId="7"/>
    <cellStyle name="Neutral" xfId="8" builtinId="28"/>
    <cellStyle name="Normal" xfId="0" builtinId="0"/>
    <cellStyle name="Normal 2" xfId="9"/>
    <cellStyle name="Normal 2 2" xfId="10"/>
    <cellStyle name="Normal 3" xfId="11"/>
    <cellStyle name="Porcentaje" xfId="12" builtinId="5"/>
    <cellStyle name="Salida" xfId="13" builtinId="21"/>
    <cellStyle name="Título 4"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AFILIADOS AL REGIMEN SUBSIDIADO  POR EPS-S. ANTIOQUA, DICIEMBRE 2007</a:t>
            </a:r>
            <a:endParaRPr lang="es-CO"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N° Afiliados</c:v>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'AFDOS  POR EPS SUBSIDIADO'!$B$6:$B$17</c:f>
              <c:strCache>
                <c:ptCount val="12"/>
                <c:pt idx="0">
                  <c:v>COMFENALCO</c:v>
                </c:pt>
                <c:pt idx="1">
                  <c:v>COMFAMA</c:v>
                </c:pt>
                <c:pt idx="2">
                  <c:v>EMDISALUD</c:v>
                </c:pt>
                <c:pt idx="3">
                  <c:v>COOSALUD</c:v>
                </c:pt>
                <c:pt idx="4">
                  <c:v>CAPRECOM</c:v>
                </c:pt>
                <c:pt idx="5">
                  <c:v>SALUD VIDA</c:v>
                </c:pt>
                <c:pt idx="6">
                  <c:v>ECOOPSOS</c:v>
                </c:pt>
                <c:pt idx="7">
                  <c:v>SALUD CONDOR</c:v>
                </c:pt>
                <c:pt idx="8">
                  <c:v>CAMACOL</c:v>
                </c:pt>
                <c:pt idx="9">
                  <c:v>SELVASALUD</c:v>
                </c:pt>
                <c:pt idx="10">
                  <c:v>ASMETSALUD</c:v>
                </c:pt>
                <c:pt idx="11">
                  <c:v>A.I.C</c:v>
                </c:pt>
              </c:strCache>
            </c:strRef>
          </c:cat>
          <c:val>
            <c:numRef>
              <c:f>'AFDOS  POR EPS SUBSIDIADO'!$C$6:$C$17</c:f>
              <c:numCache>
                <c:formatCode>#,##0</c:formatCode>
                <c:ptCount val="12"/>
                <c:pt idx="0">
                  <c:v>679019</c:v>
                </c:pt>
                <c:pt idx="1">
                  <c:v>429332</c:v>
                </c:pt>
                <c:pt idx="2">
                  <c:v>349993</c:v>
                </c:pt>
                <c:pt idx="3">
                  <c:v>226605</c:v>
                </c:pt>
                <c:pt idx="4">
                  <c:v>200461</c:v>
                </c:pt>
                <c:pt idx="5">
                  <c:v>181949</c:v>
                </c:pt>
                <c:pt idx="6">
                  <c:v>176161</c:v>
                </c:pt>
                <c:pt idx="7">
                  <c:v>167960</c:v>
                </c:pt>
                <c:pt idx="8">
                  <c:v>84580</c:v>
                </c:pt>
                <c:pt idx="9">
                  <c:v>34037</c:v>
                </c:pt>
                <c:pt idx="10">
                  <c:v>26878</c:v>
                </c:pt>
                <c:pt idx="11">
                  <c:v>18085</c:v>
                </c:pt>
              </c:numCache>
            </c:numRef>
          </c:val>
          <c:extLst>
            <c:ext xmlns:c16="http://schemas.microsoft.com/office/drawing/2014/chart" uri="{C3380CC4-5D6E-409C-BE32-E72D297353CC}">
              <c16:uniqueId val="{00000000-7D4F-43FA-9939-E40D1F24BD58}"/>
            </c:ext>
          </c:extLst>
        </c:ser>
        <c:ser>
          <c:idx val="1"/>
          <c:order val="1"/>
          <c:tx>
            <c:v>% Participación</c:v>
          </c:tx>
          <c:spPr>
            <a:noFill/>
            <a:ln>
              <a:noFill/>
            </a:ln>
            <a:effectLst/>
            <a:sp3d/>
          </c:spPr>
          <c:invertIfNegative val="0"/>
          <c:cat>
            <c:strRef>
              <c:f>'AFDOS  POR EPS SUBSIDIADO'!$B$6:$B$17</c:f>
              <c:strCache>
                <c:ptCount val="12"/>
                <c:pt idx="0">
                  <c:v>COMFENALCO</c:v>
                </c:pt>
                <c:pt idx="1">
                  <c:v>COMFAMA</c:v>
                </c:pt>
                <c:pt idx="2">
                  <c:v>EMDISALUD</c:v>
                </c:pt>
                <c:pt idx="3">
                  <c:v>COOSALUD</c:v>
                </c:pt>
                <c:pt idx="4">
                  <c:v>CAPRECOM</c:v>
                </c:pt>
                <c:pt idx="5">
                  <c:v>SALUD VIDA</c:v>
                </c:pt>
                <c:pt idx="6">
                  <c:v>ECOOPSOS</c:v>
                </c:pt>
                <c:pt idx="7">
                  <c:v>SALUD CONDOR</c:v>
                </c:pt>
                <c:pt idx="8">
                  <c:v>CAMACOL</c:v>
                </c:pt>
                <c:pt idx="9">
                  <c:v>SELVASALUD</c:v>
                </c:pt>
                <c:pt idx="10">
                  <c:v>ASMETSALUD</c:v>
                </c:pt>
                <c:pt idx="11">
                  <c:v>A.I.C</c:v>
                </c:pt>
              </c:strCache>
            </c:strRef>
          </c:cat>
          <c:val>
            <c:numRef>
              <c:f>'[1]AFDOS  POR EPS SUBSIDIADO'!$D$6:$D$17</c:f>
              <c:numCache>
                <c:formatCode>General</c:formatCode>
                <c:ptCount val="12"/>
                <c:pt idx="0">
                  <c:v>0.27986682617312969</c:v>
                </c:pt>
                <c:pt idx="1">
                  <c:v>0.18596794838329389</c:v>
                </c:pt>
                <c:pt idx="2">
                  <c:v>0.14037642488552599</c:v>
                </c:pt>
                <c:pt idx="3">
                  <c:v>8.8145093121339321E-2</c:v>
                </c:pt>
                <c:pt idx="4">
                  <c:v>8.4251476675141837E-2</c:v>
                </c:pt>
                <c:pt idx="5">
                  <c:v>7.9251163808472275E-2</c:v>
                </c:pt>
                <c:pt idx="6">
                  <c:v>6.6788703180613668E-2</c:v>
                </c:pt>
                <c:pt idx="7">
                  <c:v>3.5136593144850604E-2</c:v>
                </c:pt>
                <c:pt idx="8">
                  <c:v>1.8610198120504393E-2</c:v>
                </c:pt>
                <c:pt idx="9">
                  <c:v>1.0004698553889526E-2</c:v>
                </c:pt>
                <c:pt idx="10">
                  <c:v>7.257766220840919E-3</c:v>
                </c:pt>
                <c:pt idx="11">
                  <c:v>4.3431077323979172E-3</c:v>
                </c:pt>
              </c:numCache>
            </c:numRef>
          </c:val>
          <c:extLst>
            <c:ext xmlns:c16="http://schemas.microsoft.com/office/drawing/2014/chart" uri="{C3380CC4-5D6E-409C-BE32-E72D297353CC}">
              <c16:uniqueId val="{00000001-7D4F-43FA-9939-E40D1F24BD58}"/>
            </c:ext>
          </c:extLst>
        </c:ser>
        <c:dLbls>
          <c:showLegendKey val="0"/>
          <c:showVal val="0"/>
          <c:showCatName val="0"/>
          <c:showSerName val="0"/>
          <c:showPercent val="0"/>
          <c:showBubbleSize val="0"/>
        </c:dLbls>
        <c:gapWidth val="150"/>
        <c:shape val="box"/>
        <c:axId val="536867375"/>
        <c:axId val="536875695"/>
        <c:axId val="0"/>
      </c:bar3DChart>
      <c:catAx>
        <c:axId val="5368673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75695"/>
        <c:crosses val="autoZero"/>
        <c:auto val="1"/>
        <c:lblAlgn val="ctr"/>
        <c:lblOffset val="100"/>
        <c:noMultiLvlLbl val="0"/>
      </c:catAx>
      <c:valAx>
        <c:axId val="536875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 de Afiliados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6737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657225</xdr:colOff>
      <xdr:row>18</xdr:row>
      <xdr:rowOff>152400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tad&#237;sticas%20cobertura%20en%20aseguramiento%20diciembre%202008%20Ajus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ERTURA"/>
      <sheetName val="Hoja1"/>
      <sheetName val="AFDOS  POR EPS SUBSIDIADO"/>
    </sheetNames>
    <sheetDataSet>
      <sheetData sheetId="0"/>
      <sheetData sheetId="1"/>
      <sheetData sheetId="2">
        <row r="6">
          <cell r="B6" t="str">
            <v>COMFENALCO</v>
          </cell>
          <cell r="D6">
            <v>0.27986682617312969</v>
          </cell>
        </row>
        <row r="7">
          <cell r="D7">
            <v>0.18596794838329389</v>
          </cell>
        </row>
        <row r="8">
          <cell r="D8">
            <v>0.14037642488552599</v>
          </cell>
        </row>
        <row r="9">
          <cell r="D9">
            <v>8.8145093121339321E-2</v>
          </cell>
        </row>
        <row r="10">
          <cell r="D10">
            <v>8.4251476675141837E-2</v>
          </cell>
        </row>
        <row r="11">
          <cell r="D11">
            <v>7.9251163808472275E-2</v>
          </cell>
        </row>
        <row r="12">
          <cell r="D12">
            <v>6.6788703180613668E-2</v>
          </cell>
        </row>
        <row r="13">
          <cell r="D13">
            <v>3.5136593144850604E-2</v>
          </cell>
        </row>
        <row r="14">
          <cell r="D14">
            <v>1.8610198120504393E-2</v>
          </cell>
        </row>
        <row r="15">
          <cell r="D15">
            <v>1.0004698553889526E-2</v>
          </cell>
        </row>
        <row r="16">
          <cell r="D16">
            <v>7.257766220840919E-3</v>
          </cell>
        </row>
        <row r="17">
          <cell r="D17">
            <v>4.3431077323979172E-3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tabSelected="1" workbookViewId="0">
      <selection activeCell="A2" sqref="A2:A3"/>
    </sheetView>
  </sheetViews>
  <sheetFormatPr baseColWidth="10" defaultRowHeight="12.75" x14ac:dyDescent="0.2"/>
  <cols>
    <col min="2" max="2" width="36.28515625" customWidth="1"/>
    <col min="3" max="3" width="17.42578125" customWidth="1"/>
    <col min="9" max="9" width="14.28515625" customWidth="1"/>
  </cols>
  <sheetData>
    <row r="1" spans="1:10" ht="47.25" customHeight="1" thickBot="1" x14ac:dyDescent="0.25">
      <c r="A1" s="24"/>
      <c r="B1" s="22" t="s">
        <v>296</v>
      </c>
      <c r="C1" s="24" t="s">
        <v>0</v>
      </c>
      <c r="D1" s="70" t="s">
        <v>300</v>
      </c>
      <c r="E1" s="71"/>
      <c r="F1" s="71"/>
      <c r="G1" s="71"/>
      <c r="H1" s="71"/>
      <c r="I1" s="71"/>
      <c r="J1" s="71"/>
    </row>
    <row r="2" spans="1:10" ht="42.75" customHeight="1" x14ac:dyDescent="0.2">
      <c r="A2" s="72" t="s">
        <v>301</v>
      </c>
      <c r="B2" s="72" t="s">
        <v>1</v>
      </c>
      <c r="C2" s="18" t="s">
        <v>293</v>
      </c>
      <c r="D2" s="66" t="s">
        <v>2</v>
      </c>
      <c r="E2" s="67"/>
      <c r="F2" s="66" t="s">
        <v>3</v>
      </c>
      <c r="G2" s="67"/>
      <c r="H2" s="66" t="s">
        <v>298</v>
      </c>
      <c r="I2" s="67"/>
      <c r="J2" s="68" t="s">
        <v>304</v>
      </c>
    </row>
    <row r="3" spans="1:10" ht="24.75" thickBot="1" x14ac:dyDescent="0.25">
      <c r="A3" s="73"/>
      <c r="B3" s="73"/>
      <c r="C3" s="19" t="s">
        <v>297</v>
      </c>
      <c r="D3" s="20" t="s">
        <v>294</v>
      </c>
      <c r="E3" s="21" t="s">
        <v>295</v>
      </c>
      <c r="F3" s="20" t="s">
        <v>294</v>
      </c>
      <c r="G3" s="21" t="s">
        <v>295</v>
      </c>
      <c r="H3" s="20" t="s">
        <v>298</v>
      </c>
      <c r="I3" s="21" t="s">
        <v>299</v>
      </c>
      <c r="J3" s="69"/>
    </row>
    <row r="4" spans="1:10" ht="24.75" customHeight="1" thickBot="1" x14ac:dyDescent="0.25">
      <c r="A4" s="25"/>
      <c r="B4" s="23" t="s">
        <v>138</v>
      </c>
      <c r="C4" s="26">
        <f>+C128+C104+C80+C62+C42+C31+C19+C12+C5</f>
        <v>5595180</v>
      </c>
      <c r="D4" s="27">
        <f>+D128+D104+D80+D62+D42+D31+D19+D12+D5</f>
        <v>2575060</v>
      </c>
      <c r="E4" s="28">
        <f>+D4/C4*100</f>
        <v>46.022826790201563</v>
      </c>
      <c r="F4" s="27">
        <f>+F128+F104+F80+F62+F42+F31+F19+F12+F5</f>
        <v>2858680</v>
      </c>
      <c r="G4" s="29">
        <f>+F4/C4*100</f>
        <v>51.09183261307053</v>
      </c>
      <c r="H4" s="27">
        <f>D4+F4</f>
        <v>5433740</v>
      </c>
      <c r="I4" s="29">
        <f>H4/C4</f>
        <v>0.97114659403272097</v>
      </c>
      <c r="J4" s="26">
        <f>C4-H4</f>
        <v>161440</v>
      </c>
    </row>
    <row r="5" spans="1:10" ht="15.75" customHeight="1" x14ac:dyDescent="0.2">
      <c r="A5" s="6"/>
      <c r="B5" s="7" t="s">
        <v>4</v>
      </c>
      <c r="C5" s="30">
        <f>SUM(C6:C11)</f>
        <v>93984</v>
      </c>
      <c r="D5" s="31">
        <f>SUM(D6:D11)</f>
        <v>68657</v>
      </c>
      <c r="E5" s="32">
        <f>+D5/C5*100</f>
        <v>73.051796050391559</v>
      </c>
      <c r="F5" s="31">
        <f>SUM(F6:F11)</f>
        <v>24403</v>
      </c>
      <c r="G5" s="32">
        <f>+F5/C5*100</f>
        <v>25.965057882192717</v>
      </c>
      <c r="H5" s="31">
        <f>+F5+D5</f>
        <v>93060</v>
      </c>
      <c r="I5" s="47">
        <f>H5/C5</f>
        <v>0.9901685393258427</v>
      </c>
      <c r="J5" s="60">
        <f t="shared" ref="J5:J68" si="0">C5-H5</f>
        <v>924</v>
      </c>
    </row>
    <row r="6" spans="1:10" ht="15" x14ac:dyDescent="0.25">
      <c r="A6" s="8">
        <v>142</v>
      </c>
      <c r="B6" s="9" t="s">
        <v>5</v>
      </c>
      <c r="C6" s="33">
        <f>VLOOKUP(A6,Hoja1!$B$1:$D$125,3,0)</f>
        <v>5191</v>
      </c>
      <c r="D6" s="34">
        <v>3414</v>
      </c>
      <c r="E6" s="35">
        <v>71.006655574043265</v>
      </c>
      <c r="F6" s="36">
        <v>1054</v>
      </c>
      <c r="G6" s="35">
        <v>21.921797004991681</v>
      </c>
      <c r="H6" s="34">
        <f>D6+F6</f>
        <v>4468</v>
      </c>
      <c r="I6" s="37">
        <f>H6/C6</f>
        <v>0.86072047774995186</v>
      </c>
      <c r="J6" s="61">
        <f t="shared" si="0"/>
        <v>723</v>
      </c>
    </row>
    <row r="7" spans="1:10" ht="15" x14ac:dyDescent="0.25">
      <c r="A7" s="8">
        <v>425</v>
      </c>
      <c r="B7" s="9" t="s">
        <v>6</v>
      </c>
      <c r="C7" s="33">
        <f>VLOOKUP(A7,Hoja1!$B$1:$D$125,3,0)</f>
        <v>8597</v>
      </c>
      <c r="D7" s="34">
        <v>5859</v>
      </c>
      <c r="E7" s="35">
        <v>78.10958538861486</v>
      </c>
      <c r="F7" s="36">
        <v>1272</v>
      </c>
      <c r="G7" s="35">
        <v>16.95773896813758</v>
      </c>
      <c r="H7" s="34">
        <f t="shared" ref="H7:H11" si="1">D7+F7</f>
        <v>7131</v>
      </c>
      <c r="I7" s="37">
        <f t="shared" ref="I7:I11" si="2">H7/C7</f>
        <v>0.8294753983947889</v>
      </c>
      <c r="J7" s="61">
        <f t="shared" si="0"/>
        <v>1466</v>
      </c>
    </row>
    <row r="8" spans="1:10" ht="15" x14ac:dyDescent="0.25">
      <c r="A8" s="8">
        <v>579</v>
      </c>
      <c r="B8" s="10" t="s">
        <v>7</v>
      </c>
      <c r="C8" s="33">
        <f>VLOOKUP(A8,Hoja1!$B$1:$D$125,3,0)</f>
        <v>35358</v>
      </c>
      <c r="D8" s="34">
        <v>27690</v>
      </c>
      <c r="E8" s="35">
        <v>68.3957021118933</v>
      </c>
      <c r="F8" s="36">
        <v>15915</v>
      </c>
      <c r="G8" s="35">
        <v>39.310855872545389</v>
      </c>
      <c r="H8" s="34">
        <f t="shared" si="1"/>
        <v>43605</v>
      </c>
      <c r="I8" s="37">
        <f t="shared" si="2"/>
        <v>1.233242830476837</v>
      </c>
      <c r="J8" s="61">
        <f t="shared" si="0"/>
        <v>-8247</v>
      </c>
    </row>
    <row r="9" spans="1:10" ht="15" x14ac:dyDescent="0.25">
      <c r="A9" s="8">
        <v>585</v>
      </c>
      <c r="B9" s="9" t="s">
        <v>8</v>
      </c>
      <c r="C9" s="33">
        <f>VLOOKUP(A9,Hoja1!$B$1:$D$125,3,0)</f>
        <v>15015</v>
      </c>
      <c r="D9" s="34">
        <v>8965</v>
      </c>
      <c r="E9" s="35">
        <v>52.219245107176135</v>
      </c>
      <c r="F9" s="36">
        <v>5149</v>
      </c>
      <c r="G9" s="35">
        <v>29.99184529356943</v>
      </c>
      <c r="H9" s="34">
        <f t="shared" si="1"/>
        <v>14114</v>
      </c>
      <c r="I9" s="37">
        <f t="shared" si="2"/>
        <v>0.93999333999334</v>
      </c>
      <c r="J9" s="61">
        <f t="shared" si="0"/>
        <v>901</v>
      </c>
    </row>
    <row r="10" spans="1:10" ht="15" x14ac:dyDescent="0.25">
      <c r="A10" s="8">
        <v>591</v>
      </c>
      <c r="B10" s="9" t="s">
        <v>9</v>
      </c>
      <c r="C10" s="33">
        <f>VLOOKUP(A10,Hoja1!$B$1:$D$125,3,0)</f>
        <v>14707</v>
      </c>
      <c r="D10" s="34">
        <v>9658</v>
      </c>
      <c r="E10" s="35">
        <v>56.6950396243029</v>
      </c>
      <c r="F10" s="36">
        <v>391</v>
      </c>
      <c r="G10" s="35">
        <v>2.295274434986792</v>
      </c>
      <c r="H10" s="34">
        <f t="shared" si="1"/>
        <v>10049</v>
      </c>
      <c r="I10" s="37">
        <f t="shared" si="2"/>
        <v>0.68328007071462571</v>
      </c>
      <c r="J10" s="61">
        <f t="shared" si="0"/>
        <v>4658</v>
      </c>
    </row>
    <row r="11" spans="1:10" ht="15" x14ac:dyDescent="0.25">
      <c r="A11" s="8">
        <v>893</v>
      </c>
      <c r="B11" s="9" t="s">
        <v>10</v>
      </c>
      <c r="C11" s="33">
        <f>VLOOKUP(A11,Hoja1!$B$1:$D$125,3,0)</f>
        <v>15116</v>
      </c>
      <c r="D11" s="34">
        <v>13071</v>
      </c>
      <c r="E11" s="35">
        <v>82.95887281035796</v>
      </c>
      <c r="F11" s="36">
        <v>622</v>
      </c>
      <c r="G11" s="35">
        <v>3.9477024625539472</v>
      </c>
      <c r="H11" s="34">
        <f t="shared" si="1"/>
        <v>13693</v>
      </c>
      <c r="I11" s="37">
        <f t="shared" si="2"/>
        <v>0.9058613389785658</v>
      </c>
      <c r="J11" s="61">
        <f t="shared" si="0"/>
        <v>1423</v>
      </c>
    </row>
    <row r="12" spans="1:10" x14ac:dyDescent="0.2">
      <c r="A12" s="11"/>
      <c r="B12" s="11" t="s">
        <v>11</v>
      </c>
      <c r="C12" s="38">
        <f>SUM(C13:C18)</f>
        <v>207774</v>
      </c>
      <c r="D12" s="39">
        <f>SUM(D13:D18)</f>
        <v>170947</v>
      </c>
      <c r="E12" s="40">
        <f>+D12/C12*100</f>
        <v>82.275453136581092</v>
      </c>
      <c r="F12" s="39">
        <f>SUM(F13:F18)</f>
        <v>34071</v>
      </c>
      <c r="G12" s="41">
        <f>+F12/C12*100</f>
        <v>16.398105634006178</v>
      </c>
      <c r="H12" s="39">
        <f>+F12+D12</f>
        <v>205018</v>
      </c>
      <c r="I12" s="47">
        <f>H12/C12</f>
        <v>0.98673558770587277</v>
      </c>
      <c r="J12" s="62">
        <f t="shared" si="0"/>
        <v>2756</v>
      </c>
    </row>
    <row r="13" spans="1:10" ht="15" x14ac:dyDescent="0.25">
      <c r="A13" s="10">
        <v>120</v>
      </c>
      <c r="B13" s="9" t="s">
        <v>12</v>
      </c>
      <c r="C13" s="33">
        <f>VLOOKUP(A13,Hoja1!$B$1:$D$125,3,0)</f>
        <v>25522</v>
      </c>
      <c r="D13" s="34">
        <v>21769</v>
      </c>
      <c r="E13" s="35">
        <v>71.348038412375871</v>
      </c>
      <c r="F13" s="36">
        <v>409</v>
      </c>
      <c r="G13" s="35">
        <v>1.3405001474877913</v>
      </c>
      <c r="H13" s="34">
        <f t="shared" ref="H13:H18" si="3">D13+F13</f>
        <v>22178</v>
      </c>
      <c r="I13" s="37">
        <f t="shared" ref="I13:I18" si="4">H13/C13</f>
        <v>0.86897578559674005</v>
      </c>
      <c r="J13" s="61">
        <f t="shared" si="0"/>
        <v>3344</v>
      </c>
    </row>
    <row r="14" spans="1:10" ht="15" x14ac:dyDescent="0.25">
      <c r="A14" s="10">
        <v>154</v>
      </c>
      <c r="B14" s="9" t="s">
        <v>13</v>
      </c>
      <c r="C14" s="33">
        <f>VLOOKUP(A14,Hoja1!$B$1:$D$125,3,0)</f>
        <v>73515</v>
      </c>
      <c r="D14" s="34">
        <v>49951</v>
      </c>
      <c r="E14" s="35">
        <v>54.212656963934926</v>
      </c>
      <c r="F14" s="36">
        <v>23590</v>
      </c>
      <c r="G14" s="35">
        <v>25.60262212526726</v>
      </c>
      <c r="H14" s="34">
        <f t="shared" si="3"/>
        <v>73541</v>
      </c>
      <c r="I14" s="37">
        <f t="shared" si="4"/>
        <v>1.0003536693191866</v>
      </c>
      <c r="J14" s="61">
        <f t="shared" si="0"/>
        <v>-26</v>
      </c>
    </row>
    <row r="15" spans="1:10" ht="15" x14ac:dyDescent="0.25">
      <c r="A15" s="10">
        <v>250</v>
      </c>
      <c r="B15" s="9" t="s">
        <v>14</v>
      </c>
      <c r="C15" s="33">
        <f>VLOOKUP(A15,Hoja1!$B$1:$D$125,3,0)</f>
        <v>41162</v>
      </c>
      <c r="D15" s="34">
        <v>34606</v>
      </c>
      <c r="E15" s="35">
        <v>73.993457204558581</v>
      </c>
      <c r="F15" s="36">
        <v>5458</v>
      </c>
      <c r="G15" s="35">
        <v>11.670123372319271</v>
      </c>
      <c r="H15" s="34">
        <f t="shared" si="3"/>
        <v>40064</v>
      </c>
      <c r="I15" s="37">
        <f t="shared" si="4"/>
        <v>0.97332491132598031</v>
      </c>
      <c r="J15" s="61">
        <f t="shared" si="0"/>
        <v>1098</v>
      </c>
    </row>
    <row r="16" spans="1:10" ht="15" x14ac:dyDescent="0.25">
      <c r="A16" s="10">
        <v>495</v>
      </c>
      <c r="B16" s="9" t="s">
        <v>15</v>
      </c>
      <c r="C16" s="33">
        <f>VLOOKUP(A16,Hoja1!$B$1:$D$125,3,0)</f>
        <v>20988</v>
      </c>
      <c r="D16" s="34">
        <v>15234</v>
      </c>
      <c r="E16" s="35">
        <v>69.973818382251622</v>
      </c>
      <c r="F16" s="36">
        <v>853</v>
      </c>
      <c r="G16" s="35">
        <v>3.9180561297138392</v>
      </c>
      <c r="H16" s="34">
        <f t="shared" si="3"/>
        <v>16087</v>
      </c>
      <c r="I16" s="37">
        <f t="shared" si="4"/>
        <v>0.76648561082523348</v>
      </c>
      <c r="J16" s="61">
        <f t="shared" si="0"/>
        <v>4901</v>
      </c>
    </row>
    <row r="17" spans="1:10" ht="15" x14ac:dyDescent="0.25">
      <c r="A17" s="10">
        <v>790</v>
      </c>
      <c r="B17" s="9" t="s">
        <v>16</v>
      </c>
      <c r="C17" s="33">
        <f>VLOOKUP(A17,Hoja1!$B$1:$D$125,3,0)</f>
        <v>22826</v>
      </c>
      <c r="D17" s="34">
        <v>30432</v>
      </c>
      <c r="E17" s="35">
        <v>87.571580673937447</v>
      </c>
      <c r="F17" s="36">
        <v>2491</v>
      </c>
      <c r="G17" s="35">
        <v>7.1681390463583776</v>
      </c>
      <c r="H17" s="34">
        <f t="shared" si="3"/>
        <v>32923</v>
      </c>
      <c r="I17" s="37">
        <f t="shared" si="4"/>
        <v>1.4423464470340839</v>
      </c>
      <c r="J17" s="61">
        <f t="shared" si="0"/>
        <v>-10097</v>
      </c>
    </row>
    <row r="18" spans="1:10" ht="15" x14ac:dyDescent="0.25">
      <c r="A18" s="10">
        <v>895</v>
      </c>
      <c r="B18" s="10" t="s">
        <v>17</v>
      </c>
      <c r="C18" s="33">
        <f>VLOOKUP(A18,Hoja1!$B$1:$D$125,3,0)</f>
        <v>23761</v>
      </c>
      <c r="D18" s="34">
        <v>18955</v>
      </c>
      <c r="E18" s="35">
        <v>68.409845531976316</v>
      </c>
      <c r="F18" s="36">
        <v>1270</v>
      </c>
      <c r="G18" s="35">
        <v>4.583513786632019</v>
      </c>
      <c r="H18" s="34">
        <f t="shared" si="3"/>
        <v>20225</v>
      </c>
      <c r="I18" s="37">
        <f t="shared" si="4"/>
        <v>0.85118471444804511</v>
      </c>
      <c r="J18" s="61">
        <f t="shared" si="0"/>
        <v>3536</v>
      </c>
    </row>
    <row r="19" spans="1:10" x14ac:dyDescent="0.2">
      <c r="A19" s="11"/>
      <c r="B19" s="11" t="s">
        <v>18</v>
      </c>
      <c r="C19" s="38">
        <f>SUM(C20:C30)</f>
        <v>420747</v>
      </c>
      <c r="D19" s="39">
        <f>SUM(D20:D30)</f>
        <v>318364</v>
      </c>
      <c r="E19" s="40">
        <f>+D19/C19*100</f>
        <v>75.666374329466407</v>
      </c>
      <c r="F19" s="39">
        <f>SUM(F20:F30)</f>
        <v>156116</v>
      </c>
      <c r="G19" s="41">
        <f>+F19/C19*100</f>
        <v>37.104483216754964</v>
      </c>
      <c r="H19" s="39">
        <f>+F19+D19</f>
        <v>474480</v>
      </c>
      <c r="I19" s="47">
        <f>H19/C19</f>
        <v>1.1277085754622136</v>
      </c>
      <c r="J19" s="62">
        <f t="shared" si="0"/>
        <v>-53733</v>
      </c>
    </row>
    <row r="20" spans="1:10" ht="15" x14ac:dyDescent="0.25">
      <c r="A20" s="10">
        <v>45</v>
      </c>
      <c r="B20" s="9" t="s">
        <v>19</v>
      </c>
      <c r="C20" s="33">
        <f>VLOOKUP(A20,Hoja1!$B$1:$D$125,3,0)</f>
        <v>95990</v>
      </c>
      <c r="D20" s="34">
        <v>61231</v>
      </c>
      <c r="E20" s="35">
        <v>43.763624538105823</v>
      </c>
      <c r="F20" s="36">
        <v>76698</v>
      </c>
      <c r="G20" s="35">
        <v>54.818351404086826</v>
      </c>
      <c r="H20" s="34">
        <f t="shared" ref="H20:H30" si="5">D20+F20</f>
        <v>137929</v>
      </c>
      <c r="I20" s="37">
        <f t="shared" ref="I20:I30" si="6">H20/C20</f>
        <v>1.4369100948015419</v>
      </c>
      <c r="J20" s="61">
        <f t="shared" si="0"/>
        <v>-41939</v>
      </c>
    </row>
    <row r="21" spans="1:10" ht="15" x14ac:dyDescent="0.25">
      <c r="A21" s="10">
        <v>51</v>
      </c>
      <c r="B21" s="9" t="s">
        <v>20</v>
      </c>
      <c r="C21" s="33">
        <f>VLOOKUP(A21,Hoja1!$B$1:$D$125,3,0)</f>
        <v>29128</v>
      </c>
      <c r="D21" s="34">
        <v>23461</v>
      </c>
      <c r="E21" s="35">
        <v>72.203243775582436</v>
      </c>
      <c r="F21" s="36">
        <v>3267</v>
      </c>
      <c r="G21" s="35">
        <v>10.054473271166097</v>
      </c>
      <c r="H21" s="34">
        <f t="shared" si="5"/>
        <v>26728</v>
      </c>
      <c r="I21" s="37">
        <f t="shared" si="6"/>
        <v>0.91760505355671518</v>
      </c>
      <c r="J21" s="61">
        <f t="shared" si="0"/>
        <v>2400</v>
      </c>
    </row>
    <row r="22" spans="1:10" ht="15" x14ac:dyDescent="0.25">
      <c r="A22" s="10">
        <v>147</v>
      </c>
      <c r="B22" s="9" t="s">
        <v>21</v>
      </c>
      <c r="C22" s="33">
        <f>VLOOKUP(A22,Hoja1!$B$1:$D$125,3,0)</f>
        <v>36425</v>
      </c>
      <c r="D22" s="34">
        <v>22150</v>
      </c>
      <c r="E22" s="35">
        <v>48.709152482737387</v>
      </c>
      <c r="F22" s="36">
        <v>17191</v>
      </c>
      <c r="G22" s="35">
        <v>37.804019879491577</v>
      </c>
      <c r="H22" s="34">
        <f t="shared" si="5"/>
        <v>39341</v>
      </c>
      <c r="I22" s="37">
        <f t="shared" si="6"/>
        <v>1.0800549073438572</v>
      </c>
      <c r="J22" s="61">
        <f t="shared" si="0"/>
        <v>-2916</v>
      </c>
    </row>
    <row r="23" spans="1:10" ht="15" x14ac:dyDescent="0.25">
      <c r="A23" s="10">
        <v>172</v>
      </c>
      <c r="B23" s="9" t="s">
        <v>22</v>
      </c>
      <c r="C23" s="33">
        <f>VLOOKUP(A23,Hoja1!$B$1:$D$125,3,0)</f>
        <v>46062</v>
      </c>
      <c r="D23" s="34">
        <v>30475</v>
      </c>
      <c r="E23" s="35">
        <v>49.05669489069895</v>
      </c>
      <c r="F23" s="36">
        <v>23543</v>
      </c>
      <c r="G23" s="35">
        <v>37.898007147226423</v>
      </c>
      <c r="H23" s="34">
        <f t="shared" si="5"/>
        <v>54018</v>
      </c>
      <c r="I23" s="37">
        <f t="shared" si="6"/>
        <v>1.1727237202032044</v>
      </c>
      <c r="J23" s="61">
        <f t="shared" si="0"/>
        <v>-7956</v>
      </c>
    </row>
    <row r="24" spans="1:10" ht="15" x14ac:dyDescent="0.25">
      <c r="A24" s="10">
        <v>475</v>
      </c>
      <c r="B24" s="9" t="s">
        <v>23</v>
      </c>
      <c r="C24" s="33">
        <f>VLOOKUP(A24,Hoja1!$B$1:$D$125,3,0)</f>
        <v>3786</v>
      </c>
      <c r="D24" s="34">
        <v>3385</v>
      </c>
      <c r="E24" s="35">
        <v>87.085155647028557</v>
      </c>
      <c r="F24" s="36">
        <v>131</v>
      </c>
      <c r="G24" s="35">
        <v>3.3702083869307953</v>
      </c>
      <c r="H24" s="34">
        <f t="shared" si="5"/>
        <v>3516</v>
      </c>
      <c r="I24" s="37">
        <f t="shared" si="6"/>
        <v>0.92868462757527737</v>
      </c>
      <c r="J24" s="61">
        <f t="shared" si="0"/>
        <v>270</v>
      </c>
    </row>
    <row r="25" spans="1:10" ht="15" x14ac:dyDescent="0.25">
      <c r="A25" s="10">
        <v>480</v>
      </c>
      <c r="B25" s="9" t="s">
        <v>24</v>
      </c>
      <c r="C25" s="33">
        <f>VLOOKUP(A25,Hoja1!$B$1:$D$125,3,0)</f>
        <v>12415</v>
      </c>
      <c r="D25" s="34">
        <v>11414</v>
      </c>
      <c r="E25" s="35">
        <v>66.271845787609593</v>
      </c>
      <c r="F25" s="36">
        <v>1888</v>
      </c>
      <c r="G25" s="35">
        <v>10.962085583231724</v>
      </c>
      <c r="H25" s="34">
        <f t="shared" si="5"/>
        <v>13302</v>
      </c>
      <c r="I25" s="37">
        <f t="shared" si="6"/>
        <v>1.0714458316552558</v>
      </c>
      <c r="J25" s="61">
        <f t="shared" si="0"/>
        <v>-887</v>
      </c>
    </row>
    <row r="26" spans="1:10" ht="15" x14ac:dyDescent="0.25">
      <c r="A26" s="10">
        <v>490</v>
      </c>
      <c r="B26" s="9" t="s">
        <v>25</v>
      </c>
      <c r="C26" s="33">
        <f>VLOOKUP(A26,Hoja1!$B$1:$D$125,3,0)</f>
        <v>37227</v>
      </c>
      <c r="D26" s="34">
        <v>37070</v>
      </c>
      <c r="E26" s="35">
        <v>73.172657468269477</v>
      </c>
      <c r="F26" s="36">
        <v>4052</v>
      </c>
      <c r="G26" s="35">
        <v>7.998262963620931</v>
      </c>
      <c r="H26" s="34">
        <f t="shared" si="5"/>
        <v>41122</v>
      </c>
      <c r="I26" s="37">
        <f t="shared" si="6"/>
        <v>1.1046283611357348</v>
      </c>
      <c r="J26" s="61">
        <f t="shared" si="0"/>
        <v>-3895</v>
      </c>
    </row>
    <row r="27" spans="1:10" ht="15" x14ac:dyDescent="0.25">
      <c r="A27" s="10">
        <v>659</v>
      </c>
      <c r="B27" s="9" t="s">
        <v>26</v>
      </c>
      <c r="C27" s="33">
        <f>VLOOKUP(A27,Hoja1!$B$1:$D$125,3,0)</f>
        <v>16889</v>
      </c>
      <c r="D27" s="34">
        <v>17399</v>
      </c>
      <c r="E27" s="35">
        <v>80.164946553630671</v>
      </c>
      <c r="F27" s="36">
        <v>1386</v>
      </c>
      <c r="G27" s="35">
        <v>6.3859196461481744</v>
      </c>
      <c r="H27" s="34">
        <f t="shared" si="5"/>
        <v>18785</v>
      </c>
      <c r="I27" s="37">
        <f t="shared" si="6"/>
        <v>1.1122624193261887</v>
      </c>
      <c r="J27" s="61">
        <f t="shared" si="0"/>
        <v>-1896</v>
      </c>
    </row>
    <row r="28" spans="1:10" ht="15" x14ac:dyDescent="0.25">
      <c r="A28" s="10">
        <v>665</v>
      </c>
      <c r="B28" s="9" t="s">
        <v>27</v>
      </c>
      <c r="C28" s="33">
        <f>VLOOKUP(A28,Hoja1!$B$1:$D$125,3,0)</f>
        <v>28042</v>
      </c>
      <c r="D28" s="34">
        <v>23945</v>
      </c>
      <c r="E28" s="35">
        <v>81.7598251784068</v>
      </c>
      <c r="F28" s="36">
        <v>1894</v>
      </c>
      <c r="G28" s="35">
        <v>6.4670331546419906</v>
      </c>
      <c r="H28" s="34">
        <f t="shared" si="5"/>
        <v>25839</v>
      </c>
      <c r="I28" s="37">
        <f t="shared" si="6"/>
        <v>0.92143926966692813</v>
      </c>
      <c r="J28" s="61">
        <f t="shared" si="0"/>
        <v>2203</v>
      </c>
    </row>
    <row r="29" spans="1:10" ht="15" x14ac:dyDescent="0.25">
      <c r="A29" s="10">
        <v>837</v>
      </c>
      <c r="B29" s="9" t="s">
        <v>28</v>
      </c>
      <c r="C29" s="33">
        <f>VLOOKUP(A29,Hoja1!$B$1:$D$125,3,0)</f>
        <v>106537</v>
      </c>
      <c r="D29" s="34">
        <v>81682</v>
      </c>
      <c r="E29" s="35">
        <v>63.384238135146042</v>
      </c>
      <c r="F29" s="36">
        <v>25924</v>
      </c>
      <c r="G29" s="35">
        <v>20.116708570009621</v>
      </c>
      <c r="H29" s="34">
        <f t="shared" si="5"/>
        <v>107606</v>
      </c>
      <c r="I29" s="37">
        <f t="shared" si="6"/>
        <v>1.0100340726695889</v>
      </c>
      <c r="J29" s="61">
        <f t="shared" si="0"/>
        <v>-1069</v>
      </c>
    </row>
    <row r="30" spans="1:10" ht="15" x14ac:dyDescent="0.25">
      <c r="A30" s="10">
        <v>873</v>
      </c>
      <c r="B30" s="9" t="s">
        <v>29</v>
      </c>
      <c r="C30" s="33">
        <f>VLOOKUP(A30,Hoja1!$B$1:$D$125,3,0)</f>
        <v>8246</v>
      </c>
      <c r="D30" s="34">
        <v>6152</v>
      </c>
      <c r="E30" s="35">
        <v>111.69208424110384</v>
      </c>
      <c r="F30" s="36">
        <v>142</v>
      </c>
      <c r="G30" s="35">
        <v>2.5780682643427739</v>
      </c>
      <c r="H30" s="34">
        <f t="shared" si="5"/>
        <v>6294</v>
      </c>
      <c r="I30" s="37">
        <f t="shared" si="6"/>
        <v>0.76327916565607568</v>
      </c>
      <c r="J30" s="61">
        <f t="shared" si="0"/>
        <v>1952</v>
      </c>
    </row>
    <row r="31" spans="1:10" x14ac:dyDescent="0.2">
      <c r="A31" s="11"/>
      <c r="B31" s="11" t="s">
        <v>30</v>
      </c>
      <c r="C31" s="38">
        <f>SUM(C32:C41)</f>
        <v>183147</v>
      </c>
      <c r="D31" s="39">
        <f>SUM(D32:D41)</f>
        <v>122942</v>
      </c>
      <c r="E31" s="40">
        <f>+D31/C31*100</f>
        <v>67.127498675926986</v>
      </c>
      <c r="F31" s="39">
        <f>SUM(F32:F41)</f>
        <v>30349</v>
      </c>
      <c r="G31" s="41">
        <f>+F31/C31*100</f>
        <v>16.570842001233981</v>
      </c>
      <c r="H31" s="39">
        <f>+F31+D31</f>
        <v>153291</v>
      </c>
      <c r="I31" s="47">
        <f>H31/C31</f>
        <v>0.83698340677160965</v>
      </c>
      <c r="J31" s="62">
        <f t="shared" si="0"/>
        <v>29856</v>
      </c>
    </row>
    <row r="32" spans="1:10" ht="15" x14ac:dyDescent="0.25">
      <c r="A32" s="10">
        <v>31</v>
      </c>
      <c r="B32" s="9" t="s">
        <v>31</v>
      </c>
      <c r="C32" s="33">
        <f>VLOOKUP(A32,Hoja1!$B$1:$D$125,3,0)</f>
        <v>23330</v>
      </c>
      <c r="D32" s="34">
        <v>14679</v>
      </c>
      <c r="E32" s="35">
        <v>70.484010371650811</v>
      </c>
      <c r="F32" s="36">
        <v>4861</v>
      </c>
      <c r="G32" s="35">
        <v>23.34101603764525</v>
      </c>
      <c r="H32" s="34">
        <f t="shared" ref="H32:H41" si="7">D32+F32</f>
        <v>19540</v>
      </c>
      <c r="I32" s="37">
        <f t="shared" ref="I32:I41" si="8">H32/C32</f>
        <v>0.83754822117445349</v>
      </c>
      <c r="J32" s="61">
        <f t="shared" si="0"/>
        <v>3790</v>
      </c>
    </row>
    <row r="33" spans="1:10" ht="15" x14ac:dyDescent="0.25">
      <c r="A33" s="10">
        <v>40</v>
      </c>
      <c r="B33" s="9" t="s">
        <v>32</v>
      </c>
      <c r="C33" s="33">
        <f>VLOOKUP(A33,Hoja1!$B$1:$D$125,3,0)</f>
        <v>16173</v>
      </c>
      <c r="D33" s="34">
        <v>12321</v>
      </c>
      <c r="E33" s="35">
        <v>79.970143441292919</v>
      </c>
      <c r="F33" s="36">
        <v>1466</v>
      </c>
      <c r="G33" s="35">
        <v>9.5151554488219645</v>
      </c>
      <c r="H33" s="34">
        <f t="shared" si="7"/>
        <v>13787</v>
      </c>
      <c r="I33" s="37">
        <f t="shared" si="8"/>
        <v>0.85247016632659367</v>
      </c>
      <c r="J33" s="61">
        <f t="shared" si="0"/>
        <v>2386</v>
      </c>
    </row>
    <row r="34" spans="1:10" ht="15" x14ac:dyDescent="0.25">
      <c r="A34" s="10">
        <v>190</v>
      </c>
      <c r="B34" s="9" t="s">
        <v>33</v>
      </c>
      <c r="C34" s="33">
        <f>VLOOKUP(A34,Hoja1!$B$1:$D$125,3,0)</f>
        <v>9548</v>
      </c>
      <c r="D34" s="34">
        <v>5009</v>
      </c>
      <c r="E34" s="35">
        <v>52.362533974492997</v>
      </c>
      <c r="F34" s="36">
        <v>2741</v>
      </c>
      <c r="G34" s="35">
        <v>28.653564708342046</v>
      </c>
      <c r="H34" s="34">
        <f t="shared" si="7"/>
        <v>7750</v>
      </c>
      <c r="I34" s="37">
        <f t="shared" si="8"/>
        <v>0.81168831168831168</v>
      </c>
      <c r="J34" s="61">
        <f t="shared" si="0"/>
        <v>1798</v>
      </c>
    </row>
    <row r="35" spans="1:10" ht="15" x14ac:dyDescent="0.25">
      <c r="A35" s="10">
        <v>604</v>
      </c>
      <c r="B35" s="9" t="s">
        <v>34</v>
      </c>
      <c r="C35" s="33">
        <f>VLOOKUP(A35,Hoja1!$B$1:$D$125,3,0)</f>
        <v>25279</v>
      </c>
      <c r="D35" s="34">
        <v>15114</v>
      </c>
      <c r="E35" s="35">
        <v>63.064341149962445</v>
      </c>
      <c r="F35" s="36">
        <v>2027</v>
      </c>
      <c r="G35" s="35">
        <v>8.4578152382541933</v>
      </c>
      <c r="H35" s="34">
        <f t="shared" si="7"/>
        <v>17141</v>
      </c>
      <c r="I35" s="37">
        <f t="shared" si="8"/>
        <v>0.67807270857233282</v>
      </c>
      <c r="J35" s="61">
        <f t="shared" si="0"/>
        <v>8138</v>
      </c>
    </row>
    <row r="36" spans="1:10" ht="15" x14ac:dyDescent="0.25">
      <c r="A36" s="10">
        <v>670</v>
      </c>
      <c r="B36" s="9" t="s">
        <v>35</v>
      </c>
      <c r="C36" s="33">
        <f>VLOOKUP(A36,Hoja1!$B$1:$D$125,3,0)</f>
        <v>20921</v>
      </c>
      <c r="D36" s="34">
        <v>12660</v>
      </c>
      <c r="E36" s="35">
        <v>70.726256983240219</v>
      </c>
      <c r="F36" s="36">
        <v>2701</v>
      </c>
      <c r="G36" s="35">
        <v>15.089385474860334</v>
      </c>
      <c r="H36" s="34">
        <f t="shared" si="7"/>
        <v>15361</v>
      </c>
      <c r="I36" s="37">
        <f t="shared" si="8"/>
        <v>0.73423832512786191</v>
      </c>
      <c r="J36" s="61">
        <f t="shared" si="0"/>
        <v>5560</v>
      </c>
    </row>
    <row r="37" spans="1:10" ht="15" x14ac:dyDescent="0.25">
      <c r="A37" s="10">
        <v>690</v>
      </c>
      <c r="B37" s="9" t="s">
        <v>36</v>
      </c>
      <c r="C37" s="33">
        <f>VLOOKUP(A37,Hoja1!$B$1:$D$125,3,0)</f>
        <v>13690</v>
      </c>
      <c r="D37" s="34">
        <v>9219</v>
      </c>
      <c r="E37" s="35">
        <v>81.439929328621901</v>
      </c>
      <c r="F37" s="36">
        <v>1168</v>
      </c>
      <c r="G37" s="35">
        <v>10.318021201413426</v>
      </c>
      <c r="H37" s="34">
        <f t="shared" si="7"/>
        <v>10387</v>
      </c>
      <c r="I37" s="37">
        <f t="shared" si="8"/>
        <v>0.75872899926953985</v>
      </c>
      <c r="J37" s="61">
        <f t="shared" si="0"/>
        <v>3303</v>
      </c>
    </row>
    <row r="38" spans="1:10" ht="15" x14ac:dyDescent="0.25">
      <c r="A38" s="10">
        <v>736</v>
      </c>
      <c r="B38" s="9" t="s">
        <v>37</v>
      </c>
      <c r="C38" s="33">
        <f>VLOOKUP(A38,Hoja1!$B$1:$D$125,3,0)</f>
        <v>32395</v>
      </c>
      <c r="D38" s="34">
        <v>22808</v>
      </c>
      <c r="E38" s="35">
        <v>63.124100520314407</v>
      </c>
      <c r="F38" s="36">
        <v>11069</v>
      </c>
      <c r="G38" s="35">
        <v>30.634894276541569</v>
      </c>
      <c r="H38" s="34">
        <f t="shared" si="7"/>
        <v>33877</v>
      </c>
      <c r="I38" s="37">
        <f t="shared" si="8"/>
        <v>1.0457478005865102</v>
      </c>
      <c r="J38" s="61">
        <f t="shared" si="0"/>
        <v>-1482</v>
      </c>
    </row>
    <row r="39" spans="1:10" ht="15" x14ac:dyDescent="0.25">
      <c r="A39" s="10">
        <v>858</v>
      </c>
      <c r="B39" s="9" t="s">
        <v>38</v>
      </c>
      <c r="C39" s="33">
        <f>VLOOKUP(A39,Hoja1!$B$1:$D$125,3,0)</f>
        <v>11957</v>
      </c>
      <c r="D39" s="34">
        <v>9705</v>
      </c>
      <c r="E39" s="35">
        <v>89.085735267119517</v>
      </c>
      <c r="F39" s="36">
        <v>1378</v>
      </c>
      <c r="G39" s="35">
        <v>12.649164677804295</v>
      </c>
      <c r="H39" s="34">
        <f t="shared" si="7"/>
        <v>11083</v>
      </c>
      <c r="I39" s="37">
        <f t="shared" si="8"/>
        <v>0.92690474199213846</v>
      </c>
      <c r="J39" s="61">
        <f t="shared" si="0"/>
        <v>874</v>
      </c>
    </row>
    <row r="40" spans="1:10" ht="15" x14ac:dyDescent="0.25">
      <c r="A40" s="10">
        <v>885</v>
      </c>
      <c r="B40" s="9" t="s">
        <v>39</v>
      </c>
      <c r="C40" s="33">
        <f>VLOOKUP(A40,Hoja1!$B$1:$D$125,3,0)</f>
        <v>7642</v>
      </c>
      <c r="D40" s="34">
        <v>5365</v>
      </c>
      <c r="E40" s="35">
        <v>68.057845997716598</v>
      </c>
      <c r="F40" s="36">
        <v>701</v>
      </c>
      <c r="G40" s="35">
        <v>8.8925535963465681</v>
      </c>
      <c r="H40" s="34">
        <f t="shared" si="7"/>
        <v>6066</v>
      </c>
      <c r="I40" s="37">
        <f t="shared" si="8"/>
        <v>0.79377126406699816</v>
      </c>
      <c r="J40" s="61">
        <f t="shared" si="0"/>
        <v>1576</v>
      </c>
    </row>
    <row r="41" spans="1:10" ht="15" x14ac:dyDescent="0.25">
      <c r="A41" s="10">
        <v>890</v>
      </c>
      <c r="B41" s="9" t="s">
        <v>40</v>
      </c>
      <c r="C41" s="33">
        <f>VLOOKUP(A41,Hoja1!$B$1:$D$125,3,0)</f>
        <v>22212</v>
      </c>
      <c r="D41" s="34">
        <v>16062</v>
      </c>
      <c r="E41" s="35">
        <v>77.314079422382676</v>
      </c>
      <c r="F41" s="36">
        <v>2237</v>
      </c>
      <c r="G41" s="35">
        <v>10.767749699157642</v>
      </c>
      <c r="H41" s="34">
        <f t="shared" si="7"/>
        <v>18299</v>
      </c>
      <c r="I41" s="37">
        <f t="shared" si="8"/>
        <v>0.82383396362326666</v>
      </c>
      <c r="J41" s="61">
        <f t="shared" si="0"/>
        <v>3913</v>
      </c>
    </row>
    <row r="42" spans="1:10" x14ac:dyDescent="0.2">
      <c r="A42" s="11"/>
      <c r="B42" s="11" t="s">
        <v>41</v>
      </c>
      <c r="C42" s="38">
        <f>SUM(C43:C61)</f>
        <v>207718</v>
      </c>
      <c r="D42" s="39">
        <f>SUM(D43:D61)</f>
        <v>142183</v>
      </c>
      <c r="E42" s="40">
        <f>+D42/C42*100</f>
        <v>68.450013961235911</v>
      </c>
      <c r="F42" s="39">
        <f>SUM(F43:F61)</f>
        <v>26906</v>
      </c>
      <c r="G42" s="41">
        <f>+F42/C42*100</f>
        <v>12.953138389547366</v>
      </c>
      <c r="H42" s="39">
        <f>+F42+D42</f>
        <v>169089</v>
      </c>
      <c r="I42" s="47">
        <f>H42/C42</f>
        <v>0.8140315235078327</v>
      </c>
      <c r="J42" s="62">
        <f t="shared" si="0"/>
        <v>38629</v>
      </c>
    </row>
    <row r="43" spans="1:10" ht="15" x14ac:dyDescent="0.25">
      <c r="A43" s="10">
        <v>4</v>
      </c>
      <c r="B43" s="9" t="s">
        <v>42</v>
      </c>
      <c r="C43" s="33">
        <f>VLOOKUP(A43,Hoja1!$B$1:$D$125,3,0)</f>
        <v>2649</v>
      </c>
      <c r="D43" s="34">
        <v>1830</v>
      </c>
      <c r="E43" s="35">
        <v>71.206225680933855</v>
      </c>
      <c r="F43" s="36">
        <v>230</v>
      </c>
      <c r="G43" s="35">
        <v>8.9494163424124515</v>
      </c>
      <c r="H43" s="34">
        <f t="shared" ref="H43:H61" si="9">D43+F43</f>
        <v>2060</v>
      </c>
      <c r="I43" s="37">
        <f t="shared" ref="I43:I61" si="10">H43/C43</f>
        <v>0.77765194412986027</v>
      </c>
      <c r="J43" s="61">
        <f t="shared" si="0"/>
        <v>589</v>
      </c>
    </row>
    <row r="44" spans="1:10" ht="15" x14ac:dyDescent="0.25">
      <c r="A44" s="10">
        <v>42</v>
      </c>
      <c r="B44" s="12" t="s">
        <v>43</v>
      </c>
      <c r="C44" s="33">
        <f>VLOOKUP(A44,Hoja1!$B$1:$D$125,3,0)</f>
        <v>23793</v>
      </c>
      <c r="D44" s="34">
        <v>15075</v>
      </c>
      <c r="E44" s="35">
        <v>65.006468305304011</v>
      </c>
      <c r="F44" s="36">
        <v>8197</v>
      </c>
      <c r="G44" s="35">
        <v>35.347132384648553</v>
      </c>
      <c r="H44" s="34">
        <f t="shared" si="9"/>
        <v>23272</v>
      </c>
      <c r="I44" s="37">
        <f t="shared" si="10"/>
        <v>0.9781028033455218</v>
      </c>
      <c r="J44" s="61">
        <f t="shared" si="0"/>
        <v>521</v>
      </c>
    </row>
    <row r="45" spans="1:10" ht="15" x14ac:dyDescent="0.25">
      <c r="A45" s="10">
        <v>44</v>
      </c>
      <c r="B45" s="9" t="s">
        <v>44</v>
      </c>
      <c r="C45" s="33">
        <f>VLOOKUP(A45,Hoja1!$B$1:$D$125,3,0)</f>
        <v>6840</v>
      </c>
      <c r="D45" s="34">
        <v>6054</v>
      </c>
      <c r="E45" s="35">
        <v>81.152815013404819</v>
      </c>
      <c r="F45" s="36">
        <v>772</v>
      </c>
      <c r="G45" s="35">
        <v>10.348525469168901</v>
      </c>
      <c r="H45" s="34">
        <f t="shared" si="9"/>
        <v>6826</v>
      </c>
      <c r="I45" s="37">
        <f t="shared" si="10"/>
        <v>0.99795321637426904</v>
      </c>
      <c r="J45" s="61">
        <f t="shared" si="0"/>
        <v>14</v>
      </c>
    </row>
    <row r="46" spans="1:10" ht="15" x14ac:dyDescent="0.25">
      <c r="A46" s="10">
        <v>59</v>
      </c>
      <c r="B46" s="9" t="s">
        <v>45</v>
      </c>
      <c r="C46" s="33">
        <f>VLOOKUP(A46,Hoja1!$B$1:$D$125,3,0)</f>
        <v>5865</v>
      </c>
      <c r="D46" s="34">
        <v>3592</v>
      </c>
      <c r="E46" s="35">
        <v>72.201005025125625</v>
      </c>
      <c r="F46" s="36">
        <v>929</v>
      </c>
      <c r="G46" s="35">
        <v>18.673366834170853</v>
      </c>
      <c r="H46" s="34">
        <f t="shared" si="9"/>
        <v>4521</v>
      </c>
      <c r="I46" s="37">
        <f t="shared" si="10"/>
        <v>0.77084398976982094</v>
      </c>
      <c r="J46" s="61">
        <f t="shared" si="0"/>
        <v>1344</v>
      </c>
    </row>
    <row r="47" spans="1:10" ht="15" x14ac:dyDescent="0.25">
      <c r="A47" s="10">
        <v>113</v>
      </c>
      <c r="B47" s="9" t="s">
        <v>46</v>
      </c>
      <c r="C47" s="33">
        <f>VLOOKUP(A47,Hoja1!$B$1:$D$125,3,0)</f>
        <v>8611</v>
      </c>
      <c r="D47" s="34">
        <v>6192</v>
      </c>
      <c r="E47" s="35">
        <v>89.752137991013186</v>
      </c>
      <c r="F47" s="36">
        <v>577</v>
      </c>
      <c r="G47" s="35">
        <v>8.363530946513988</v>
      </c>
      <c r="H47" s="34">
        <f t="shared" si="9"/>
        <v>6769</v>
      </c>
      <c r="I47" s="37">
        <f t="shared" si="10"/>
        <v>0.78608756242016031</v>
      </c>
      <c r="J47" s="61">
        <f t="shared" si="0"/>
        <v>1842</v>
      </c>
    </row>
    <row r="48" spans="1:10" ht="15" x14ac:dyDescent="0.25">
      <c r="A48" s="10">
        <v>125</v>
      </c>
      <c r="B48" s="9" t="s">
        <v>47</v>
      </c>
      <c r="C48" s="33">
        <f>VLOOKUP(A48,Hoja1!$B$1:$D$125,3,0)</f>
        <v>7816</v>
      </c>
      <c r="D48" s="34">
        <v>6651</v>
      </c>
      <c r="E48" s="35">
        <v>85.510413988171763</v>
      </c>
      <c r="F48" s="36">
        <v>256</v>
      </c>
      <c r="G48" s="35">
        <v>3.2913345332990485</v>
      </c>
      <c r="H48" s="34">
        <f t="shared" si="9"/>
        <v>6907</v>
      </c>
      <c r="I48" s="37">
        <f t="shared" si="10"/>
        <v>0.88370010235414531</v>
      </c>
      <c r="J48" s="61">
        <f t="shared" si="0"/>
        <v>909</v>
      </c>
    </row>
    <row r="49" spans="1:10" ht="15" x14ac:dyDescent="0.25">
      <c r="A49" s="10">
        <v>138</v>
      </c>
      <c r="B49" s="9" t="s">
        <v>48</v>
      </c>
      <c r="C49" s="33">
        <f>VLOOKUP(A49,Hoja1!$B$1:$D$125,3,0)</f>
        <v>16978</v>
      </c>
      <c r="D49" s="34">
        <v>10737</v>
      </c>
      <c r="E49" s="35">
        <v>63.789211026615966</v>
      </c>
      <c r="F49" s="36">
        <v>1411</v>
      </c>
      <c r="G49" s="35">
        <v>8.3828422053231932</v>
      </c>
      <c r="H49" s="34">
        <f t="shared" si="9"/>
        <v>12148</v>
      </c>
      <c r="I49" s="37">
        <f t="shared" si="10"/>
        <v>0.7155141948403817</v>
      </c>
      <c r="J49" s="61">
        <f t="shared" si="0"/>
        <v>4830</v>
      </c>
    </row>
    <row r="50" spans="1:10" ht="15" x14ac:dyDescent="0.25">
      <c r="A50" s="10">
        <v>234</v>
      </c>
      <c r="B50" s="9" t="s">
        <v>49</v>
      </c>
      <c r="C50" s="33">
        <f>VLOOKUP(A50,Hoja1!$B$1:$D$125,3,0)</f>
        <v>22350</v>
      </c>
      <c r="D50" s="34">
        <v>15092</v>
      </c>
      <c r="E50" s="35">
        <v>63.064644185366262</v>
      </c>
      <c r="F50" s="36">
        <v>1184</v>
      </c>
      <c r="G50" s="35">
        <v>4.9475575613221343</v>
      </c>
      <c r="H50" s="34">
        <f t="shared" si="9"/>
        <v>16276</v>
      </c>
      <c r="I50" s="37">
        <f t="shared" si="10"/>
        <v>0.72823266219239369</v>
      </c>
      <c r="J50" s="61">
        <f t="shared" si="0"/>
        <v>6074</v>
      </c>
    </row>
    <row r="51" spans="1:10" ht="15" x14ac:dyDescent="0.25">
      <c r="A51" s="10">
        <v>240</v>
      </c>
      <c r="B51" s="9" t="s">
        <v>50</v>
      </c>
      <c r="C51" s="33">
        <f>VLOOKUP(A51,Hoja1!$B$1:$D$125,3,0)</f>
        <v>13385</v>
      </c>
      <c r="D51" s="34">
        <v>9629</v>
      </c>
      <c r="E51" s="35">
        <v>76.945820680837457</v>
      </c>
      <c r="F51" s="36">
        <v>1575</v>
      </c>
      <c r="G51" s="35">
        <v>12.58590378775771</v>
      </c>
      <c r="H51" s="34">
        <f t="shared" si="9"/>
        <v>11204</v>
      </c>
      <c r="I51" s="37">
        <f t="shared" si="10"/>
        <v>0.83705640642510271</v>
      </c>
      <c r="J51" s="61">
        <f t="shared" si="0"/>
        <v>2181</v>
      </c>
    </row>
    <row r="52" spans="1:10" ht="15" x14ac:dyDescent="0.25">
      <c r="A52" s="10">
        <v>284</v>
      </c>
      <c r="B52" s="9" t="s">
        <v>51</v>
      </c>
      <c r="C52" s="33">
        <f>VLOOKUP(A52,Hoja1!$B$1:$D$125,3,0)</f>
        <v>22463</v>
      </c>
      <c r="D52" s="34">
        <v>16063</v>
      </c>
      <c r="E52" s="35">
        <v>83.284077357805771</v>
      </c>
      <c r="F52" s="36">
        <v>2844</v>
      </c>
      <c r="G52" s="35">
        <v>14.745683621091926</v>
      </c>
      <c r="H52" s="34">
        <f t="shared" si="9"/>
        <v>18907</v>
      </c>
      <c r="I52" s="37">
        <f t="shared" si="10"/>
        <v>0.84169523215955122</v>
      </c>
      <c r="J52" s="61">
        <f t="shared" si="0"/>
        <v>3556</v>
      </c>
    </row>
    <row r="53" spans="1:10" ht="15" x14ac:dyDescent="0.25">
      <c r="A53" s="10">
        <v>306</v>
      </c>
      <c r="B53" s="9" t="s">
        <v>52</v>
      </c>
      <c r="C53" s="33">
        <f>VLOOKUP(A53,Hoja1!$B$1:$D$125,3,0)</f>
        <v>4976</v>
      </c>
      <c r="D53" s="34">
        <v>3257</v>
      </c>
      <c r="E53" s="35">
        <v>78.105515587529979</v>
      </c>
      <c r="F53" s="36">
        <v>458</v>
      </c>
      <c r="G53" s="35">
        <v>10.983213429256594</v>
      </c>
      <c r="H53" s="34">
        <f t="shared" si="9"/>
        <v>3715</v>
      </c>
      <c r="I53" s="37">
        <f t="shared" si="10"/>
        <v>0.74658360128617363</v>
      </c>
      <c r="J53" s="61">
        <f t="shared" si="0"/>
        <v>1261</v>
      </c>
    </row>
    <row r="54" spans="1:10" ht="15" x14ac:dyDescent="0.25">
      <c r="A54" s="10">
        <v>347</v>
      </c>
      <c r="B54" s="9" t="s">
        <v>53</v>
      </c>
      <c r="C54" s="33">
        <f>VLOOKUP(A54,Hoja1!$B$1:$D$125,3,0)</f>
        <v>6323</v>
      </c>
      <c r="D54" s="34">
        <v>5634</v>
      </c>
      <c r="E54" s="35">
        <v>86.530486868376585</v>
      </c>
      <c r="F54" s="36">
        <v>740</v>
      </c>
      <c r="G54" s="35">
        <v>11.365381661803102</v>
      </c>
      <c r="H54" s="34">
        <f t="shared" si="9"/>
        <v>6374</v>
      </c>
      <c r="I54" s="37">
        <f t="shared" si="10"/>
        <v>1.0080657915546418</v>
      </c>
      <c r="J54" s="61">
        <f t="shared" si="0"/>
        <v>-51</v>
      </c>
    </row>
    <row r="55" spans="1:10" ht="15" x14ac:dyDescent="0.25">
      <c r="A55" s="10">
        <v>411</v>
      </c>
      <c r="B55" s="9" t="s">
        <v>54</v>
      </c>
      <c r="C55" s="33">
        <f>VLOOKUP(A55,Hoja1!$B$1:$D$125,3,0)</f>
        <v>10416</v>
      </c>
      <c r="D55" s="34">
        <v>6529</v>
      </c>
      <c r="E55" s="35">
        <v>68.79873551106428</v>
      </c>
      <c r="F55" s="36">
        <v>1241</v>
      </c>
      <c r="G55" s="35">
        <v>13.076923076923078</v>
      </c>
      <c r="H55" s="34">
        <f t="shared" si="9"/>
        <v>7770</v>
      </c>
      <c r="I55" s="37">
        <f t="shared" si="10"/>
        <v>0.74596774193548387</v>
      </c>
      <c r="J55" s="61">
        <f t="shared" si="0"/>
        <v>2646</v>
      </c>
    </row>
    <row r="56" spans="1:10" ht="15" x14ac:dyDescent="0.25">
      <c r="A56" s="10">
        <v>501</v>
      </c>
      <c r="B56" s="9" t="s">
        <v>55</v>
      </c>
      <c r="C56" s="33">
        <f>VLOOKUP(A56,Hoja1!$B$1:$D$125,3,0)</f>
        <v>3146</v>
      </c>
      <c r="D56" s="34">
        <v>2357</v>
      </c>
      <c r="E56" s="35">
        <v>79.494097807757171</v>
      </c>
      <c r="F56" s="36">
        <v>152</v>
      </c>
      <c r="G56" s="35">
        <v>5.126475548060708</v>
      </c>
      <c r="H56" s="34">
        <f t="shared" si="9"/>
        <v>2509</v>
      </c>
      <c r="I56" s="37">
        <f t="shared" si="10"/>
        <v>0.7975206611570248</v>
      </c>
      <c r="J56" s="61">
        <f t="shared" si="0"/>
        <v>637</v>
      </c>
    </row>
    <row r="57" spans="1:10" ht="15" x14ac:dyDescent="0.25">
      <c r="A57" s="10">
        <v>543</v>
      </c>
      <c r="B57" s="9" t="s">
        <v>56</v>
      </c>
      <c r="C57" s="33">
        <f>VLOOKUP(A57,Hoja1!$B$1:$D$125,3,0)</f>
        <v>7851</v>
      </c>
      <c r="D57" s="34">
        <v>5135</v>
      </c>
      <c r="E57" s="35">
        <v>51.926382849630905</v>
      </c>
      <c r="F57" s="36">
        <v>424</v>
      </c>
      <c r="G57" s="35">
        <v>4.2875922742441102</v>
      </c>
      <c r="H57" s="34">
        <f t="shared" si="9"/>
        <v>5559</v>
      </c>
      <c r="I57" s="37">
        <f t="shared" si="10"/>
        <v>0.70806266717615596</v>
      </c>
      <c r="J57" s="61">
        <f t="shared" si="0"/>
        <v>2292</v>
      </c>
    </row>
    <row r="58" spans="1:10" ht="15" x14ac:dyDescent="0.25">
      <c r="A58" s="10">
        <v>628</v>
      </c>
      <c r="B58" s="9" t="s">
        <v>57</v>
      </c>
      <c r="C58" s="33">
        <f>VLOOKUP(A58,Hoja1!$B$1:$D$125,3,0)</f>
        <v>8597</v>
      </c>
      <c r="D58" s="34">
        <v>7788</v>
      </c>
      <c r="E58" s="35">
        <v>95.429481681166521</v>
      </c>
      <c r="F58" s="36">
        <v>689</v>
      </c>
      <c r="G58" s="35">
        <v>8.4425928195074142</v>
      </c>
      <c r="H58" s="34">
        <f t="shared" si="9"/>
        <v>8477</v>
      </c>
      <c r="I58" s="37">
        <f t="shared" si="10"/>
        <v>0.98604164243340697</v>
      </c>
      <c r="J58" s="61">
        <f t="shared" si="0"/>
        <v>120</v>
      </c>
    </row>
    <row r="59" spans="1:10" ht="15" x14ac:dyDescent="0.25">
      <c r="A59" s="10">
        <v>656</v>
      </c>
      <c r="B59" s="10" t="s">
        <v>58</v>
      </c>
      <c r="C59" s="33">
        <f>VLOOKUP(A59,Hoja1!$B$1:$D$125,3,0)</f>
        <v>13725</v>
      </c>
      <c r="D59" s="34">
        <v>6417</v>
      </c>
      <c r="E59" s="35">
        <v>53.947036569987397</v>
      </c>
      <c r="F59" s="36">
        <v>3491</v>
      </c>
      <c r="G59" s="35">
        <v>29.348465741908363</v>
      </c>
      <c r="H59" s="34">
        <f t="shared" si="9"/>
        <v>9908</v>
      </c>
      <c r="I59" s="37">
        <f t="shared" si="10"/>
        <v>0.72189435336976315</v>
      </c>
      <c r="J59" s="61">
        <f t="shared" si="0"/>
        <v>3817</v>
      </c>
    </row>
    <row r="60" spans="1:10" ht="15" x14ac:dyDescent="0.25">
      <c r="A60" s="10">
        <v>761</v>
      </c>
      <c r="B60" s="9" t="s">
        <v>59</v>
      </c>
      <c r="C60" s="33">
        <f>VLOOKUP(A60,Hoja1!$B$1:$D$125,3,0)</f>
        <v>14387</v>
      </c>
      <c r="D60" s="34">
        <v>8684</v>
      </c>
      <c r="E60" s="35">
        <v>63.447066559509025</v>
      </c>
      <c r="F60" s="36">
        <v>1183</v>
      </c>
      <c r="G60" s="35">
        <v>8.6432381091546713</v>
      </c>
      <c r="H60" s="34">
        <f t="shared" si="9"/>
        <v>9867</v>
      </c>
      <c r="I60" s="37">
        <f t="shared" si="10"/>
        <v>0.68582748314450548</v>
      </c>
      <c r="J60" s="61">
        <f t="shared" si="0"/>
        <v>4520</v>
      </c>
    </row>
    <row r="61" spans="1:10" ht="15" x14ac:dyDescent="0.25">
      <c r="A61" s="10">
        <v>842</v>
      </c>
      <c r="B61" s="9" t="s">
        <v>60</v>
      </c>
      <c r="C61" s="33">
        <f>VLOOKUP(A61,Hoja1!$B$1:$D$125,3,0)</f>
        <v>7547</v>
      </c>
      <c r="D61" s="34">
        <v>5467</v>
      </c>
      <c r="E61" s="35">
        <v>65.796124684077512</v>
      </c>
      <c r="F61" s="36">
        <v>553</v>
      </c>
      <c r="G61" s="35">
        <v>6.6554338668913218</v>
      </c>
      <c r="H61" s="34">
        <f t="shared" si="9"/>
        <v>6020</v>
      </c>
      <c r="I61" s="37">
        <f t="shared" si="10"/>
        <v>0.79766794752881942</v>
      </c>
      <c r="J61" s="61">
        <f t="shared" si="0"/>
        <v>1527</v>
      </c>
    </row>
    <row r="62" spans="1:10" x14ac:dyDescent="0.2">
      <c r="A62" s="11"/>
      <c r="B62" s="11" t="s">
        <v>61</v>
      </c>
      <c r="C62" s="38">
        <f>SUM(C63:C79)</f>
        <v>228426</v>
      </c>
      <c r="D62" s="39">
        <f>SUM(D63:D79)</f>
        <v>140426</v>
      </c>
      <c r="E62" s="40">
        <f>+D62/C62*100</f>
        <v>61.475488779736111</v>
      </c>
      <c r="F62" s="39">
        <f>SUM(F63:F79)</f>
        <v>67212</v>
      </c>
      <c r="G62" s="41">
        <f>+F62/C62*100</f>
        <v>29.423971001549738</v>
      </c>
      <c r="H62" s="39">
        <f>+F62+D62</f>
        <v>207638</v>
      </c>
      <c r="I62" s="47">
        <f>H62/C62</f>
        <v>0.90899459781285841</v>
      </c>
      <c r="J62" s="62">
        <f t="shared" si="0"/>
        <v>20788</v>
      </c>
    </row>
    <row r="63" spans="1:10" ht="15" x14ac:dyDescent="0.25">
      <c r="A63" s="10">
        <v>38</v>
      </c>
      <c r="B63" s="9" t="s">
        <v>62</v>
      </c>
      <c r="C63" s="33">
        <f>VLOOKUP(A63,Hoja1!$B$1:$D$125,3,0)</f>
        <v>12040</v>
      </c>
      <c r="D63" s="34">
        <v>10282</v>
      </c>
      <c r="E63" s="35">
        <v>83.634293151130635</v>
      </c>
      <c r="F63" s="36">
        <v>774</v>
      </c>
      <c r="G63" s="35">
        <v>6.2957540263543192</v>
      </c>
      <c r="H63" s="34">
        <f t="shared" ref="H63:H79" si="11">D63+F63</f>
        <v>11056</v>
      </c>
      <c r="I63" s="37">
        <f t="shared" ref="I63:I79" si="12">H63/C63</f>
        <v>0.91827242524916941</v>
      </c>
      <c r="J63" s="61">
        <f t="shared" si="0"/>
        <v>984</v>
      </c>
    </row>
    <row r="64" spans="1:10" ht="15" x14ac:dyDescent="0.25">
      <c r="A64" s="10">
        <v>86</v>
      </c>
      <c r="B64" s="9" t="s">
        <v>63</v>
      </c>
      <c r="C64" s="33">
        <f>VLOOKUP(A64,Hoja1!$B$1:$D$125,3,0)</f>
        <v>5889</v>
      </c>
      <c r="D64" s="34">
        <v>3698</v>
      </c>
      <c r="E64" s="35">
        <v>58.59610204405007</v>
      </c>
      <c r="F64" s="36">
        <v>1021</v>
      </c>
      <c r="G64" s="35">
        <v>16.178101727143083</v>
      </c>
      <c r="H64" s="34">
        <f t="shared" si="11"/>
        <v>4719</v>
      </c>
      <c r="I64" s="37">
        <f t="shared" si="12"/>
        <v>0.80132450331125826</v>
      </c>
      <c r="J64" s="61">
        <f t="shared" si="0"/>
        <v>1170</v>
      </c>
    </row>
    <row r="65" spans="1:10" ht="15" x14ac:dyDescent="0.25">
      <c r="A65" s="10">
        <v>107</v>
      </c>
      <c r="B65" s="9" t="s">
        <v>64</v>
      </c>
      <c r="C65" s="33">
        <f>VLOOKUP(A65,Hoja1!$B$1:$D$125,3,0)</f>
        <v>8379</v>
      </c>
      <c r="D65" s="34">
        <v>7402</v>
      </c>
      <c r="E65" s="35">
        <v>84.218910001137786</v>
      </c>
      <c r="F65" s="36">
        <v>519</v>
      </c>
      <c r="G65" s="35">
        <v>5.9051086585504606</v>
      </c>
      <c r="H65" s="34">
        <f t="shared" si="11"/>
        <v>7921</v>
      </c>
      <c r="I65" s="37">
        <f t="shared" si="12"/>
        <v>0.94533953932450177</v>
      </c>
      <c r="J65" s="61">
        <f t="shared" si="0"/>
        <v>458</v>
      </c>
    </row>
    <row r="66" spans="1:10" ht="15" x14ac:dyDescent="0.25">
      <c r="A66" s="10">
        <v>134</v>
      </c>
      <c r="B66" s="9" t="s">
        <v>65</v>
      </c>
      <c r="C66" s="33">
        <f>VLOOKUP(A66,Hoja1!$B$1:$D$125,3,0)</f>
        <v>9655</v>
      </c>
      <c r="D66" s="34">
        <v>6658</v>
      </c>
      <c r="E66" s="35">
        <v>69.666213246834786</v>
      </c>
      <c r="F66" s="36">
        <v>631</v>
      </c>
      <c r="G66" s="35">
        <v>6.6024903212305111</v>
      </c>
      <c r="H66" s="34">
        <f t="shared" si="11"/>
        <v>7289</v>
      </c>
      <c r="I66" s="37">
        <f t="shared" si="12"/>
        <v>0.75494562402900056</v>
      </c>
      <c r="J66" s="61">
        <f t="shared" si="0"/>
        <v>2366</v>
      </c>
    </row>
    <row r="67" spans="1:10" ht="15" x14ac:dyDescent="0.25">
      <c r="A67" s="10">
        <v>150</v>
      </c>
      <c r="B67" s="10" t="s">
        <v>66</v>
      </c>
      <c r="C67" s="33">
        <f>VLOOKUP(A67,Hoja1!$B$1:$D$125,3,0)</f>
        <v>3888</v>
      </c>
      <c r="D67" s="34">
        <v>2705</v>
      </c>
      <c r="E67" s="35">
        <v>69.163896701610838</v>
      </c>
      <c r="F67" s="36">
        <v>1439</v>
      </c>
      <c r="G67" s="35">
        <v>36.793658910764506</v>
      </c>
      <c r="H67" s="34">
        <f t="shared" si="11"/>
        <v>4144</v>
      </c>
      <c r="I67" s="37">
        <f t="shared" si="12"/>
        <v>1.0658436213991769</v>
      </c>
      <c r="J67" s="61">
        <f t="shared" si="0"/>
        <v>-256</v>
      </c>
    </row>
    <row r="68" spans="1:10" ht="15" x14ac:dyDescent="0.25">
      <c r="A68" s="10">
        <v>237</v>
      </c>
      <c r="B68" s="10" t="s">
        <v>67</v>
      </c>
      <c r="C68" s="33">
        <f>VLOOKUP(A68,Hoja1!$B$1:$D$125,3,0)</f>
        <v>16457</v>
      </c>
      <c r="D68" s="34">
        <v>6288</v>
      </c>
      <c r="E68" s="35">
        <v>33.842841765339074</v>
      </c>
      <c r="F68" s="36">
        <v>10886</v>
      </c>
      <c r="G68" s="35">
        <v>58.589881593110874</v>
      </c>
      <c r="H68" s="34">
        <f t="shared" si="11"/>
        <v>17174</v>
      </c>
      <c r="I68" s="37">
        <f t="shared" si="12"/>
        <v>1.0435680865285288</v>
      </c>
      <c r="J68" s="61">
        <f t="shared" si="0"/>
        <v>-717</v>
      </c>
    </row>
    <row r="69" spans="1:10" ht="15" x14ac:dyDescent="0.25">
      <c r="A69" s="10">
        <v>264</v>
      </c>
      <c r="B69" s="10" t="s">
        <v>68</v>
      </c>
      <c r="C69" s="33">
        <f>VLOOKUP(A69,Hoja1!$B$1:$D$125,3,0)</f>
        <v>9294</v>
      </c>
      <c r="D69" s="34">
        <v>2756</v>
      </c>
      <c r="E69" s="35">
        <v>31.43606706969317</v>
      </c>
      <c r="F69" s="36">
        <v>5588</v>
      </c>
      <c r="G69" s="35">
        <v>63.739021329987452</v>
      </c>
      <c r="H69" s="34">
        <f t="shared" si="11"/>
        <v>8344</v>
      </c>
      <c r="I69" s="37">
        <f t="shared" si="12"/>
        <v>0.89778351624704111</v>
      </c>
      <c r="J69" s="61">
        <f t="shared" ref="J69:J132" si="13">C69-H69</f>
        <v>950</v>
      </c>
    </row>
    <row r="70" spans="1:10" ht="15" x14ac:dyDescent="0.25">
      <c r="A70" s="10">
        <v>310</v>
      </c>
      <c r="B70" s="13" t="s">
        <v>69</v>
      </c>
      <c r="C70" s="33">
        <f>VLOOKUP(A70,Hoja1!$B$1:$D$125,3,0)</f>
        <v>9640</v>
      </c>
      <c r="D70" s="34">
        <v>6419</v>
      </c>
      <c r="E70" s="35">
        <v>55.345749267115018</v>
      </c>
      <c r="F70" s="36">
        <v>2171</v>
      </c>
      <c r="G70" s="35">
        <v>18.718744611139851</v>
      </c>
      <c r="H70" s="34">
        <f t="shared" si="11"/>
        <v>8590</v>
      </c>
      <c r="I70" s="37">
        <f t="shared" si="12"/>
        <v>0.89107883817427391</v>
      </c>
      <c r="J70" s="61">
        <f t="shared" si="13"/>
        <v>1050</v>
      </c>
    </row>
    <row r="71" spans="1:10" ht="15" x14ac:dyDescent="0.25">
      <c r="A71" s="10">
        <v>315</v>
      </c>
      <c r="B71" s="9" t="s">
        <v>70</v>
      </c>
      <c r="C71" s="33">
        <f>VLOOKUP(A71,Hoja1!$B$1:$D$125,3,0)</f>
        <v>6565</v>
      </c>
      <c r="D71" s="34">
        <v>4607</v>
      </c>
      <c r="E71" s="35">
        <v>73.629534920888602</v>
      </c>
      <c r="F71" s="36">
        <v>1980</v>
      </c>
      <c r="G71" s="35">
        <v>31.644558094933672</v>
      </c>
      <c r="H71" s="34">
        <f t="shared" si="11"/>
        <v>6587</v>
      </c>
      <c r="I71" s="37">
        <f t="shared" si="12"/>
        <v>1.0033511043412033</v>
      </c>
      <c r="J71" s="61">
        <f t="shared" si="13"/>
        <v>-22</v>
      </c>
    </row>
    <row r="72" spans="1:10" ht="15" x14ac:dyDescent="0.25">
      <c r="A72" s="10">
        <v>361</v>
      </c>
      <c r="B72" s="9" t="s">
        <v>71</v>
      </c>
      <c r="C72" s="33">
        <f>VLOOKUP(A72,Hoja1!$B$1:$D$125,3,0)</f>
        <v>26073</v>
      </c>
      <c r="D72" s="34">
        <v>21153</v>
      </c>
      <c r="E72" s="35">
        <v>87.398256414494071</v>
      </c>
      <c r="F72" s="36">
        <v>1522</v>
      </c>
      <c r="G72" s="35">
        <v>6.2884766351278767</v>
      </c>
      <c r="H72" s="34">
        <f t="shared" si="11"/>
        <v>22675</v>
      </c>
      <c r="I72" s="37">
        <f t="shared" si="12"/>
        <v>0.86967360871399535</v>
      </c>
      <c r="J72" s="61">
        <f t="shared" si="13"/>
        <v>3398</v>
      </c>
    </row>
    <row r="73" spans="1:10" ht="15" x14ac:dyDescent="0.25">
      <c r="A73" s="10">
        <v>647</v>
      </c>
      <c r="B73" s="10" t="s">
        <v>72</v>
      </c>
      <c r="C73" s="33">
        <f>VLOOKUP(A73,Hoja1!$B$1:$D$125,3,0)</f>
        <v>7629</v>
      </c>
      <c r="D73" s="34">
        <v>5388</v>
      </c>
      <c r="E73" s="35">
        <v>75.695420061815128</v>
      </c>
      <c r="F73" s="36">
        <v>423</v>
      </c>
      <c r="G73" s="35">
        <v>5.9426805282382693</v>
      </c>
      <c r="H73" s="34">
        <f t="shared" si="11"/>
        <v>5811</v>
      </c>
      <c r="I73" s="37">
        <f t="shared" si="12"/>
        <v>0.76169878096736143</v>
      </c>
      <c r="J73" s="61">
        <f t="shared" si="13"/>
        <v>1818</v>
      </c>
    </row>
    <row r="74" spans="1:10" ht="15" x14ac:dyDescent="0.25">
      <c r="A74" s="10">
        <v>658</v>
      </c>
      <c r="B74" s="13" t="s">
        <v>73</v>
      </c>
      <c r="C74" s="33">
        <f>VLOOKUP(A74,Hoja1!$B$1:$D$125,3,0)</f>
        <v>3292</v>
      </c>
      <c r="D74" s="34">
        <v>1973</v>
      </c>
      <c r="E74" s="35">
        <v>62.615042843541737</v>
      </c>
      <c r="F74" s="36">
        <v>1130</v>
      </c>
      <c r="G74" s="35">
        <v>35.86163122818153</v>
      </c>
      <c r="H74" s="34">
        <f t="shared" si="11"/>
        <v>3103</v>
      </c>
      <c r="I74" s="37">
        <f t="shared" si="12"/>
        <v>0.94258809234507901</v>
      </c>
      <c r="J74" s="61">
        <f t="shared" si="13"/>
        <v>189</v>
      </c>
    </row>
    <row r="75" spans="1:10" ht="15" x14ac:dyDescent="0.25">
      <c r="A75" s="10">
        <v>664</v>
      </c>
      <c r="B75" s="10" t="s">
        <v>74</v>
      </c>
      <c r="C75" s="33">
        <f>VLOOKUP(A75,Hoja1!$B$1:$D$125,3,0)</f>
        <v>19330</v>
      </c>
      <c r="D75" s="34">
        <v>6807</v>
      </c>
      <c r="E75" s="35">
        <v>29.636886102403341</v>
      </c>
      <c r="F75" s="36">
        <v>11153</v>
      </c>
      <c r="G75" s="35">
        <v>48.55886450714037</v>
      </c>
      <c r="H75" s="34">
        <f t="shared" si="11"/>
        <v>17960</v>
      </c>
      <c r="I75" s="37">
        <f t="shared" si="12"/>
        <v>0.92912571132953958</v>
      </c>
      <c r="J75" s="61">
        <f t="shared" si="13"/>
        <v>1370</v>
      </c>
    </row>
    <row r="76" spans="1:10" ht="15" x14ac:dyDescent="0.25">
      <c r="A76" s="10">
        <v>686</v>
      </c>
      <c r="B76" s="12" t="s">
        <v>75</v>
      </c>
      <c r="C76" s="33">
        <f>VLOOKUP(A76,Hoja1!$B$1:$D$125,3,0)</f>
        <v>32321</v>
      </c>
      <c r="D76" s="34">
        <v>14730</v>
      </c>
      <c r="E76" s="35">
        <v>46.012557398556837</v>
      </c>
      <c r="F76" s="36">
        <v>14474</v>
      </c>
      <c r="G76" s="35">
        <v>45.2128822665792</v>
      </c>
      <c r="H76" s="34">
        <f t="shared" si="11"/>
        <v>29204</v>
      </c>
      <c r="I76" s="37">
        <f t="shared" si="12"/>
        <v>0.90356115219207322</v>
      </c>
      <c r="J76" s="61">
        <f t="shared" si="13"/>
        <v>3117</v>
      </c>
    </row>
    <row r="77" spans="1:10" ht="15" x14ac:dyDescent="0.25">
      <c r="A77" s="10">
        <v>819</v>
      </c>
      <c r="B77" s="9" t="s">
        <v>76</v>
      </c>
      <c r="C77" s="33">
        <f>VLOOKUP(A77,Hoja1!$B$1:$D$125,3,0)</f>
        <v>5478</v>
      </c>
      <c r="D77" s="34">
        <v>4590</v>
      </c>
      <c r="E77" s="35">
        <v>79.097018783387909</v>
      </c>
      <c r="F77" s="36">
        <v>319</v>
      </c>
      <c r="G77" s="35">
        <v>5.4971566431156296</v>
      </c>
      <c r="H77" s="34">
        <f t="shared" si="11"/>
        <v>4909</v>
      </c>
      <c r="I77" s="37">
        <f t="shared" si="12"/>
        <v>0.89612997444322751</v>
      </c>
      <c r="J77" s="61">
        <f t="shared" si="13"/>
        <v>569</v>
      </c>
    </row>
    <row r="78" spans="1:10" ht="15" x14ac:dyDescent="0.25">
      <c r="A78" s="10">
        <v>854</v>
      </c>
      <c r="B78" s="9" t="s">
        <v>77</v>
      </c>
      <c r="C78" s="33">
        <f>VLOOKUP(A78,Hoja1!$B$1:$D$125,3,0)</f>
        <v>13573</v>
      </c>
      <c r="D78" s="34">
        <v>10100</v>
      </c>
      <c r="E78" s="35">
        <v>55.638186525643142</v>
      </c>
      <c r="F78" s="36">
        <v>870</v>
      </c>
      <c r="G78" s="35">
        <v>4.7925962650801521</v>
      </c>
      <c r="H78" s="34">
        <f t="shared" si="11"/>
        <v>10970</v>
      </c>
      <c r="I78" s="37">
        <f t="shared" si="12"/>
        <v>0.80822220584984894</v>
      </c>
      <c r="J78" s="61">
        <f t="shared" si="13"/>
        <v>2603</v>
      </c>
    </row>
    <row r="79" spans="1:10" ht="15" x14ac:dyDescent="0.25">
      <c r="A79" s="10">
        <v>887</v>
      </c>
      <c r="B79" s="9" t="s">
        <v>78</v>
      </c>
      <c r="C79" s="33">
        <f>VLOOKUP(A79,Hoja1!$B$1:$D$125,3,0)</f>
        <v>38923</v>
      </c>
      <c r="D79" s="34">
        <v>24870</v>
      </c>
      <c r="E79" s="35">
        <v>58.673649939840047</v>
      </c>
      <c r="F79" s="36">
        <v>12312</v>
      </c>
      <c r="G79" s="35">
        <v>29.046641658999224</v>
      </c>
      <c r="H79" s="34">
        <f t="shared" si="11"/>
        <v>37182</v>
      </c>
      <c r="I79" s="37">
        <f t="shared" si="12"/>
        <v>0.95527066259024229</v>
      </c>
      <c r="J79" s="61">
        <f t="shared" si="13"/>
        <v>1741</v>
      </c>
    </row>
    <row r="80" spans="1:10" x14ac:dyDescent="0.2">
      <c r="A80" s="11"/>
      <c r="B80" s="11" t="s">
        <v>79</v>
      </c>
      <c r="C80" s="38">
        <f>SUM(C81:C103)</f>
        <v>608327</v>
      </c>
      <c r="D80" s="39">
        <f>SUM(D81:D103)</f>
        <v>251849</v>
      </c>
      <c r="E80" s="40">
        <f>+D80/C80*100</f>
        <v>41.400266632912889</v>
      </c>
      <c r="F80" s="39">
        <f>SUM(F81:F103)</f>
        <v>219535</v>
      </c>
      <c r="G80" s="41">
        <f>+F80/C80*100</f>
        <v>36.088320919505463</v>
      </c>
      <c r="H80" s="39">
        <f>+F80+D80</f>
        <v>471384</v>
      </c>
      <c r="I80" s="47">
        <f>H80/C80</f>
        <v>0.77488587552418353</v>
      </c>
      <c r="J80" s="62">
        <f t="shared" si="13"/>
        <v>136943</v>
      </c>
    </row>
    <row r="81" spans="1:10" ht="15" x14ac:dyDescent="0.25">
      <c r="A81" s="10">
        <v>2</v>
      </c>
      <c r="B81" s="9" t="s">
        <v>80</v>
      </c>
      <c r="C81" s="33">
        <f>VLOOKUP(A81,Hoja1!$B$1:$D$125,3,0)</f>
        <v>22492</v>
      </c>
      <c r="D81" s="34">
        <v>13024</v>
      </c>
      <c r="E81" s="35">
        <v>65.048446708620517</v>
      </c>
      <c r="F81" s="36">
        <v>2510</v>
      </c>
      <c r="G81" s="35">
        <v>12.536210168814305</v>
      </c>
      <c r="H81" s="34">
        <f t="shared" ref="H81:H103" si="14">D81+F81</f>
        <v>15534</v>
      </c>
      <c r="I81" s="37">
        <f t="shared" ref="I81:I103" si="15">H81/C81</f>
        <v>0.69064556286679712</v>
      </c>
      <c r="J81" s="61">
        <f t="shared" si="13"/>
        <v>6958</v>
      </c>
    </row>
    <row r="82" spans="1:10" ht="15" x14ac:dyDescent="0.25">
      <c r="A82" s="10">
        <v>21</v>
      </c>
      <c r="B82" s="9" t="s">
        <v>81</v>
      </c>
      <c r="C82" s="33">
        <f>VLOOKUP(A82,Hoja1!$B$1:$D$125,3,0)</f>
        <v>4697</v>
      </c>
      <c r="D82" s="34">
        <v>2806</v>
      </c>
      <c r="E82" s="35">
        <v>74.8865759274086</v>
      </c>
      <c r="F82" s="36">
        <v>611</v>
      </c>
      <c r="G82" s="35">
        <v>16.306378436082198</v>
      </c>
      <c r="H82" s="34">
        <f t="shared" si="14"/>
        <v>3417</v>
      </c>
      <c r="I82" s="37">
        <f t="shared" si="15"/>
        <v>0.72748562912497339</v>
      </c>
      <c r="J82" s="61">
        <f t="shared" si="13"/>
        <v>1280</v>
      </c>
    </row>
    <row r="83" spans="1:10" ht="15" x14ac:dyDescent="0.25">
      <c r="A83" s="10">
        <v>55</v>
      </c>
      <c r="B83" s="9" t="s">
        <v>82</v>
      </c>
      <c r="C83" s="33">
        <f>VLOOKUP(A83,Hoja1!$B$1:$D$125,3,0)</f>
        <v>9261</v>
      </c>
      <c r="D83" s="34">
        <v>7401</v>
      </c>
      <c r="E83" s="35">
        <v>75.605271222801107</v>
      </c>
      <c r="F83" s="36">
        <v>519</v>
      </c>
      <c r="G83" s="35">
        <v>5.3018694452957398</v>
      </c>
      <c r="H83" s="34">
        <f t="shared" si="14"/>
        <v>7920</v>
      </c>
      <c r="I83" s="37">
        <f t="shared" si="15"/>
        <v>0.85519922254616132</v>
      </c>
      <c r="J83" s="61">
        <f t="shared" si="13"/>
        <v>1341</v>
      </c>
    </row>
    <row r="84" spans="1:10" ht="15" x14ac:dyDescent="0.25">
      <c r="A84" s="10">
        <v>148</v>
      </c>
      <c r="B84" s="14" t="s">
        <v>83</v>
      </c>
      <c r="C84" s="33">
        <f>VLOOKUP(A84,Hoja1!$B$1:$D$125,3,0)</f>
        <v>49825</v>
      </c>
      <c r="D84" s="34">
        <v>16359</v>
      </c>
      <c r="E84" s="35">
        <v>38.862097636298849</v>
      </c>
      <c r="F84" s="36">
        <v>16018</v>
      </c>
      <c r="G84" s="35">
        <v>38.052025181137907</v>
      </c>
      <c r="H84" s="34">
        <f t="shared" si="14"/>
        <v>32377</v>
      </c>
      <c r="I84" s="37">
        <f t="shared" si="15"/>
        <v>0.64981435022579026</v>
      </c>
      <c r="J84" s="61">
        <f t="shared" si="13"/>
        <v>17448</v>
      </c>
    </row>
    <row r="85" spans="1:10" ht="15" x14ac:dyDescent="0.25">
      <c r="A85" s="10">
        <v>197</v>
      </c>
      <c r="B85" s="9" t="s">
        <v>84</v>
      </c>
      <c r="C85" s="33">
        <f>VLOOKUP(A85,Hoja1!$B$1:$D$125,3,0)</f>
        <v>18454</v>
      </c>
      <c r="D85" s="34">
        <v>11346</v>
      </c>
      <c r="E85" s="35">
        <v>75.203817856432693</v>
      </c>
      <c r="F85" s="36">
        <v>1635</v>
      </c>
      <c r="G85" s="35">
        <v>10.837144561543051</v>
      </c>
      <c r="H85" s="34">
        <f t="shared" si="14"/>
        <v>12981</v>
      </c>
      <c r="I85" s="37">
        <f t="shared" si="15"/>
        <v>0.70342473176547093</v>
      </c>
      <c r="J85" s="61">
        <f t="shared" si="13"/>
        <v>5473</v>
      </c>
    </row>
    <row r="86" spans="1:10" ht="15" x14ac:dyDescent="0.25">
      <c r="A86" s="10">
        <v>206</v>
      </c>
      <c r="B86" s="10" t="s">
        <v>85</v>
      </c>
      <c r="C86" s="33">
        <f>VLOOKUP(A86,Hoja1!$B$1:$D$125,3,0)</f>
        <v>5316</v>
      </c>
      <c r="D86" s="34">
        <v>3359</v>
      </c>
      <c r="E86" s="35">
        <v>78.57309941520468</v>
      </c>
      <c r="F86" s="36">
        <v>555</v>
      </c>
      <c r="G86" s="35">
        <v>12.982456140350877</v>
      </c>
      <c r="H86" s="34">
        <f t="shared" si="14"/>
        <v>3914</v>
      </c>
      <c r="I86" s="37">
        <f t="shared" si="15"/>
        <v>0.73626787057938303</v>
      </c>
      <c r="J86" s="61">
        <f t="shared" si="13"/>
        <v>1402</v>
      </c>
    </row>
    <row r="87" spans="1:10" ht="15" x14ac:dyDescent="0.25">
      <c r="A87" s="10">
        <v>313</v>
      </c>
      <c r="B87" s="9" t="s">
        <v>86</v>
      </c>
      <c r="C87" s="33">
        <f>VLOOKUP(A87,Hoja1!$B$1:$D$125,3,0)</f>
        <v>13260</v>
      </c>
      <c r="D87" s="34">
        <v>7551</v>
      </c>
      <c r="E87" s="35">
        <v>77.098223402082908</v>
      </c>
      <c r="F87" s="36">
        <v>1043</v>
      </c>
      <c r="G87" s="35">
        <v>10.649377169695732</v>
      </c>
      <c r="H87" s="34">
        <f t="shared" si="14"/>
        <v>8594</v>
      </c>
      <c r="I87" s="37">
        <f t="shared" si="15"/>
        <v>0.64811463046757167</v>
      </c>
      <c r="J87" s="61">
        <f t="shared" si="13"/>
        <v>4666</v>
      </c>
    </row>
    <row r="88" spans="1:10" ht="15" x14ac:dyDescent="0.25">
      <c r="A88" s="10">
        <v>318</v>
      </c>
      <c r="B88" s="9" t="s">
        <v>87</v>
      </c>
      <c r="C88" s="33">
        <f>VLOOKUP(A88,Hoja1!$B$1:$D$125,3,0)</f>
        <v>45098</v>
      </c>
      <c r="D88" s="34">
        <v>9848</v>
      </c>
      <c r="E88" s="35">
        <v>23.934282797841831</v>
      </c>
      <c r="F88" s="36">
        <v>12561</v>
      </c>
      <c r="G88" s="35">
        <v>30.527876342779368</v>
      </c>
      <c r="H88" s="34">
        <f t="shared" si="14"/>
        <v>22409</v>
      </c>
      <c r="I88" s="37">
        <f t="shared" si="15"/>
        <v>0.49689564947447779</v>
      </c>
      <c r="J88" s="61">
        <f t="shared" si="13"/>
        <v>22689</v>
      </c>
    </row>
    <row r="89" spans="1:10" ht="15" x14ac:dyDescent="0.25">
      <c r="A89" s="10">
        <v>321</v>
      </c>
      <c r="B89" s="9" t="s">
        <v>88</v>
      </c>
      <c r="C89" s="33">
        <f>VLOOKUP(A89,Hoja1!$B$1:$D$125,3,0)</f>
        <v>6965</v>
      </c>
      <c r="D89" s="34">
        <v>3010</v>
      </c>
      <c r="E89" s="35">
        <v>52.493896058597834</v>
      </c>
      <c r="F89" s="36">
        <v>2086</v>
      </c>
      <c r="G89" s="35">
        <v>36.379490756888735</v>
      </c>
      <c r="H89" s="34">
        <f t="shared" si="14"/>
        <v>5096</v>
      </c>
      <c r="I89" s="37">
        <f t="shared" si="15"/>
        <v>0.73165829145728645</v>
      </c>
      <c r="J89" s="61">
        <f t="shared" si="13"/>
        <v>1869</v>
      </c>
    </row>
    <row r="90" spans="1:10" ht="15" x14ac:dyDescent="0.25">
      <c r="A90" s="10">
        <v>376</v>
      </c>
      <c r="B90" s="9" t="s">
        <v>89</v>
      </c>
      <c r="C90" s="33">
        <f>VLOOKUP(A90,Hoja1!$B$1:$D$125,3,0)</f>
        <v>52779</v>
      </c>
      <c r="D90" s="34">
        <v>12571</v>
      </c>
      <c r="E90" s="35">
        <v>26.418544048419633</v>
      </c>
      <c r="F90" s="36">
        <v>35782</v>
      </c>
      <c r="G90" s="35">
        <v>75.197545393409541</v>
      </c>
      <c r="H90" s="34">
        <f t="shared" si="14"/>
        <v>48353</v>
      </c>
      <c r="I90" s="37">
        <f t="shared" si="15"/>
        <v>0.91614088936887772</v>
      </c>
      <c r="J90" s="61">
        <f t="shared" si="13"/>
        <v>4426</v>
      </c>
    </row>
    <row r="91" spans="1:10" ht="15" x14ac:dyDescent="0.25">
      <c r="A91" s="10">
        <v>400</v>
      </c>
      <c r="B91" s="10" t="s">
        <v>90</v>
      </c>
      <c r="C91" s="33">
        <f>VLOOKUP(A91,Hoja1!$B$1:$D$125,3,0)</f>
        <v>19012</v>
      </c>
      <c r="D91" s="34">
        <v>5778</v>
      </c>
      <c r="E91" s="35">
        <v>31.766452251360711</v>
      </c>
      <c r="F91" s="36">
        <v>8395</v>
      </c>
      <c r="G91" s="35">
        <v>46.154269063719831</v>
      </c>
      <c r="H91" s="34">
        <f t="shared" si="14"/>
        <v>14173</v>
      </c>
      <c r="I91" s="37">
        <f t="shared" si="15"/>
        <v>0.74547654113191664</v>
      </c>
      <c r="J91" s="61">
        <f t="shared" si="13"/>
        <v>4839</v>
      </c>
    </row>
    <row r="92" spans="1:10" ht="15" x14ac:dyDescent="0.25">
      <c r="A92" s="10">
        <v>440</v>
      </c>
      <c r="B92" s="9" t="s">
        <v>91</v>
      </c>
      <c r="C92" s="33">
        <f>VLOOKUP(A92,Hoja1!$B$1:$D$125,3,0)</f>
        <v>54048</v>
      </c>
      <c r="D92" s="34">
        <v>17437</v>
      </c>
      <c r="E92" s="35">
        <v>37.075545916523147</v>
      </c>
      <c r="F92" s="36">
        <v>21888</v>
      </c>
      <c r="G92" s="35">
        <v>46.539516489124196</v>
      </c>
      <c r="H92" s="34">
        <f t="shared" si="14"/>
        <v>39325</v>
      </c>
      <c r="I92" s="37">
        <f t="shared" si="15"/>
        <v>0.72759399052693907</v>
      </c>
      <c r="J92" s="61">
        <f t="shared" si="13"/>
        <v>14723</v>
      </c>
    </row>
    <row r="93" spans="1:10" ht="15" x14ac:dyDescent="0.25">
      <c r="A93" s="10">
        <v>483</v>
      </c>
      <c r="B93" s="9" t="s">
        <v>92</v>
      </c>
      <c r="C93" s="33">
        <f>VLOOKUP(A93,Hoja1!$B$1:$D$125,3,0)</f>
        <v>12234</v>
      </c>
      <c r="D93" s="34">
        <v>10259</v>
      </c>
      <c r="E93" s="35">
        <v>64.319749216300934</v>
      </c>
      <c r="F93" s="36">
        <v>660</v>
      </c>
      <c r="G93" s="35">
        <v>4.1379310344827589</v>
      </c>
      <c r="H93" s="34">
        <f t="shared" si="14"/>
        <v>10919</v>
      </c>
      <c r="I93" s="37">
        <f t="shared" si="15"/>
        <v>0.89251266960928555</v>
      </c>
      <c r="J93" s="61">
        <f t="shared" si="13"/>
        <v>1315</v>
      </c>
    </row>
    <row r="94" spans="1:10" ht="15" x14ac:dyDescent="0.25">
      <c r="A94" s="10">
        <v>541</v>
      </c>
      <c r="B94" s="10" t="s">
        <v>93</v>
      </c>
      <c r="C94" s="33">
        <f>VLOOKUP(A94,Hoja1!$B$1:$D$125,3,0)</f>
        <v>18850</v>
      </c>
      <c r="D94" s="34">
        <v>12880</v>
      </c>
      <c r="E94" s="35">
        <v>79.413034095813543</v>
      </c>
      <c r="F94" s="36">
        <v>2975</v>
      </c>
      <c r="G94" s="35">
        <v>18.342684505826501</v>
      </c>
      <c r="H94" s="34">
        <f t="shared" si="14"/>
        <v>15855</v>
      </c>
      <c r="I94" s="37">
        <f t="shared" si="15"/>
        <v>0.84111405835543762</v>
      </c>
      <c r="J94" s="61">
        <f t="shared" si="13"/>
        <v>2995</v>
      </c>
    </row>
    <row r="95" spans="1:10" ht="15" x14ac:dyDescent="0.25">
      <c r="A95" s="10">
        <v>607</v>
      </c>
      <c r="B95" s="9" t="s">
        <v>94</v>
      </c>
      <c r="C95" s="33">
        <f>VLOOKUP(A95,Hoja1!$B$1:$D$125,3,0)</f>
        <v>19514</v>
      </c>
      <c r="D95" s="34">
        <v>5084</v>
      </c>
      <c r="E95" s="35">
        <v>29.186520466157646</v>
      </c>
      <c r="F95" s="36">
        <v>6968</v>
      </c>
      <c r="G95" s="35">
        <v>40.00229634307366</v>
      </c>
      <c r="H95" s="34">
        <f t="shared" si="14"/>
        <v>12052</v>
      </c>
      <c r="I95" s="37">
        <f t="shared" si="15"/>
        <v>0.6176078712719073</v>
      </c>
      <c r="J95" s="61">
        <f t="shared" si="13"/>
        <v>7462</v>
      </c>
    </row>
    <row r="96" spans="1:10" ht="15" x14ac:dyDescent="0.25">
      <c r="A96" s="10">
        <v>615</v>
      </c>
      <c r="B96" s="9" t="s">
        <v>95</v>
      </c>
      <c r="C96" s="33">
        <f>VLOOKUP(A96,Hoja1!$B$1:$D$125,3,0)</f>
        <v>110027</v>
      </c>
      <c r="D96" s="34">
        <v>20543</v>
      </c>
      <c r="E96" s="35">
        <v>19.667218749102467</v>
      </c>
      <c r="F96" s="36">
        <v>83631</v>
      </c>
      <c r="G96" s="35">
        <v>80.065675471264584</v>
      </c>
      <c r="H96" s="34">
        <f t="shared" si="14"/>
        <v>104174</v>
      </c>
      <c r="I96" s="37">
        <f t="shared" si="15"/>
        <v>0.94680396629918107</v>
      </c>
      <c r="J96" s="61">
        <f t="shared" si="13"/>
        <v>5853</v>
      </c>
    </row>
    <row r="97" spans="1:10" ht="15" x14ac:dyDescent="0.25">
      <c r="A97" s="10">
        <v>649</v>
      </c>
      <c r="B97" s="9" t="s">
        <v>96</v>
      </c>
      <c r="C97" s="33">
        <f>VLOOKUP(A97,Hoja1!$B$1:$D$125,3,0)</f>
        <v>19706</v>
      </c>
      <c r="D97" s="34">
        <v>9319</v>
      </c>
      <c r="E97" s="35">
        <v>58.828356795656845</v>
      </c>
      <c r="F97" s="36">
        <v>2218</v>
      </c>
      <c r="G97" s="35">
        <v>14.001641310523324</v>
      </c>
      <c r="H97" s="34">
        <f t="shared" si="14"/>
        <v>11537</v>
      </c>
      <c r="I97" s="37">
        <f t="shared" si="15"/>
        <v>0.58545620623160455</v>
      </c>
      <c r="J97" s="61">
        <f t="shared" si="13"/>
        <v>8169</v>
      </c>
    </row>
    <row r="98" spans="1:10" ht="15" x14ac:dyDescent="0.25">
      <c r="A98" s="10">
        <v>652</v>
      </c>
      <c r="B98" s="9" t="s">
        <v>97</v>
      </c>
      <c r="C98" s="33">
        <f>VLOOKUP(A98,Hoja1!$B$1:$D$125,3,0)</f>
        <v>5939</v>
      </c>
      <c r="D98" s="34">
        <v>5637</v>
      </c>
      <c r="E98" s="35">
        <v>91.494887193637396</v>
      </c>
      <c r="F98" s="36">
        <v>398</v>
      </c>
      <c r="G98" s="35">
        <v>6.459990261321213</v>
      </c>
      <c r="H98" s="34">
        <f t="shared" si="14"/>
        <v>6035</v>
      </c>
      <c r="I98" s="37">
        <f t="shared" si="15"/>
        <v>1.0161643374305438</v>
      </c>
      <c r="J98" s="61">
        <f t="shared" si="13"/>
        <v>-96</v>
      </c>
    </row>
    <row r="99" spans="1:10" ht="15" x14ac:dyDescent="0.25">
      <c r="A99" s="10">
        <v>660</v>
      </c>
      <c r="B99" s="9" t="s">
        <v>98</v>
      </c>
      <c r="C99" s="33">
        <f>VLOOKUP(A99,Hoja1!$B$1:$D$125,3,0)</f>
        <v>13398</v>
      </c>
      <c r="D99" s="34">
        <v>8214</v>
      </c>
      <c r="E99" s="35">
        <v>74.713480080043666</v>
      </c>
      <c r="F99" s="36">
        <v>1802</v>
      </c>
      <c r="G99" s="35">
        <v>16.3907585955976</v>
      </c>
      <c r="H99" s="34">
        <f t="shared" si="14"/>
        <v>10016</v>
      </c>
      <c r="I99" s="37">
        <f t="shared" si="15"/>
        <v>0.74757426481564415</v>
      </c>
      <c r="J99" s="61">
        <f t="shared" si="13"/>
        <v>3382</v>
      </c>
    </row>
    <row r="100" spans="1:10" ht="15" x14ac:dyDescent="0.25">
      <c r="A100" s="10">
        <v>667</v>
      </c>
      <c r="B100" s="9" t="s">
        <v>99</v>
      </c>
      <c r="C100" s="33">
        <f>VLOOKUP(A100,Hoja1!$B$1:$D$125,3,0)</f>
        <v>16508</v>
      </c>
      <c r="D100" s="34">
        <v>10435</v>
      </c>
      <c r="E100" s="35">
        <v>77.83828136655228</v>
      </c>
      <c r="F100" s="36">
        <v>2686</v>
      </c>
      <c r="G100" s="35">
        <v>20.035804863493958</v>
      </c>
      <c r="H100" s="34">
        <f t="shared" si="14"/>
        <v>13121</v>
      </c>
      <c r="I100" s="37">
        <f t="shared" si="15"/>
        <v>0.79482675066634356</v>
      </c>
      <c r="J100" s="61">
        <f t="shared" si="13"/>
        <v>3387</v>
      </c>
    </row>
    <row r="101" spans="1:10" ht="15" x14ac:dyDescent="0.25">
      <c r="A101" s="10">
        <v>674</v>
      </c>
      <c r="B101" s="9" t="s">
        <v>100</v>
      </c>
      <c r="C101" s="33">
        <f>VLOOKUP(A101,Hoja1!$B$1:$D$125,3,0)</f>
        <v>21722</v>
      </c>
      <c r="D101" s="34">
        <v>16043</v>
      </c>
      <c r="E101" s="35">
        <v>84.396864643063807</v>
      </c>
      <c r="F101" s="36">
        <v>1905</v>
      </c>
      <c r="G101" s="35">
        <v>10.021568730601293</v>
      </c>
      <c r="H101" s="34">
        <f t="shared" si="14"/>
        <v>17948</v>
      </c>
      <c r="I101" s="37">
        <f t="shared" si="15"/>
        <v>0.82625909216462567</v>
      </c>
      <c r="J101" s="61">
        <f t="shared" si="13"/>
        <v>3774</v>
      </c>
    </row>
    <row r="102" spans="1:10" ht="15" x14ac:dyDescent="0.25">
      <c r="A102" s="10">
        <v>697</v>
      </c>
      <c r="B102" s="15" t="s">
        <v>101</v>
      </c>
      <c r="C102" s="33">
        <f>VLOOKUP(A102,Hoja1!$B$1:$D$125,3,0)</f>
        <v>31460</v>
      </c>
      <c r="D102" s="34">
        <v>15271</v>
      </c>
      <c r="E102" s="35">
        <v>57.632939578065447</v>
      </c>
      <c r="F102" s="36">
        <v>7729</v>
      </c>
      <c r="G102" s="35">
        <v>29.169339925274556</v>
      </c>
      <c r="H102" s="34">
        <f t="shared" si="14"/>
        <v>23000</v>
      </c>
      <c r="I102" s="37">
        <f t="shared" si="15"/>
        <v>0.73108709472345834</v>
      </c>
      <c r="J102" s="61">
        <f t="shared" si="13"/>
        <v>8460</v>
      </c>
    </row>
    <row r="103" spans="1:10" ht="15" x14ac:dyDescent="0.25">
      <c r="A103" s="10">
        <v>756</v>
      </c>
      <c r="B103" s="9" t="s">
        <v>102</v>
      </c>
      <c r="C103" s="33">
        <f>VLOOKUP(A103,Hoja1!$B$1:$D$125,3,0)</f>
        <v>37762</v>
      </c>
      <c r="D103" s="34">
        <v>27674</v>
      </c>
      <c r="E103" s="35">
        <v>72.587540983606559</v>
      </c>
      <c r="F103" s="36">
        <v>4960</v>
      </c>
      <c r="G103" s="35">
        <v>13.00983606557377</v>
      </c>
      <c r="H103" s="34">
        <f t="shared" si="14"/>
        <v>32634</v>
      </c>
      <c r="I103" s="37">
        <f t="shared" si="15"/>
        <v>0.86420210793919816</v>
      </c>
      <c r="J103" s="61">
        <f t="shared" si="13"/>
        <v>5128</v>
      </c>
    </row>
    <row r="104" spans="1:10" x14ac:dyDescent="0.2">
      <c r="A104" s="11"/>
      <c r="B104" s="11" t="s">
        <v>103</v>
      </c>
      <c r="C104" s="38">
        <f>SUM(C105:C127)</f>
        <v>373033</v>
      </c>
      <c r="D104" s="39">
        <f>SUM(D105:D127)</f>
        <v>214285</v>
      </c>
      <c r="E104" s="40">
        <f>+D104/C104*100</f>
        <v>57.443979487069505</v>
      </c>
      <c r="F104" s="39">
        <f>SUM(F105:F127)</f>
        <v>75989</v>
      </c>
      <c r="G104" s="41">
        <f>+F104/C104*100</f>
        <v>20.370583835746437</v>
      </c>
      <c r="H104" s="39">
        <f>+F104+D104</f>
        <v>290274</v>
      </c>
      <c r="I104" s="47">
        <f>H104/C104</f>
        <v>0.77814563322815944</v>
      </c>
      <c r="J104" s="62">
        <f t="shared" si="13"/>
        <v>82759</v>
      </c>
    </row>
    <row r="105" spans="1:10" ht="15" x14ac:dyDescent="0.25">
      <c r="A105" s="10">
        <v>30</v>
      </c>
      <c r="B105" s="9" t="s">
        <v>104</v>
      </c>
      <c r="C105" s="33">
        <f>VLOOKUP(A105,Hoja1!$B$1:$D$125,3,0)</f>
        <v>27482</v>
      </c>
      <c r="D105" s="34">
        <v>8870</v>
      </c>
      <c r="E105" s="35">
        <v>32.011259879461548</v>
      </c>
      <c r="F105" s="36">
        <v>11571</v>
      </c>
      <c r="G105" s="35">
        <v>41.7589952722942</v>
      </c>
      <c r="H105" s="34">
        <f t="shared" ref="H105:H127" si="16">D105+F105</f>
        <v>20441</v>
      </c>
      <c r="I105" s="37">
        <f t="shared" ref="I105:I127" si="17">H105/C105</f>
        <v>0.74379593916017761</v>
      </c>
      <c r="J105" s="61">
        <f t="shared" si="13"/>
        <v>7041</v>
      </c>
    </row>
    <row r="106" spans="1:10" ht="15" x14ac:dyDescent="0.25">
      <c r="A106" s="10">
        <v>34</v>
      </c>
      <c r="B106" s="9" t="s">
        <v>105</v>
      </c>
      <c r="C106" s="33">
        <f>VLOOKUP(A106,Hoja1!$B$1:$D$125,3,0)</f>
        <v>41952</v>
      </c>
      <c r="D106" s="34">
        <v>22909</v>
      </c>
      <c r="E106" s="35">
        <v>53.995003299707747</v>
      </c>
      <c r="F106" s="36">
        <v>8961</v>
      </c>
      <c r="G106" s="35">
        <v>21.120486471198266</v>
      </c>
      <c r="H106" s="34">
        <f t="shared" si="16"/>
        <v>31870</v>
      </c>
      <c r="I106" s="37">
        <f t="shared" si="17"/>
        <v>0.75967772692601065</v>
      </c>
      <c r="J106" s="61">
        <f t="shared" si="13"/>
        <v>10082</v>
      </c>
    </row>
    <row r="107" spans="1:10" ht="15" x14ac:dyDescent="0.25">
      <c r="A107" s="10">
        <v>36</v>
      </c>
      <c r="B107" s="9" t="s">
        <v>106</v>
      </c>
      <c r="C107" s="33">
        <f>VLOOKUP(A107,Hoja1!$B$1:$D$125,3,0)</f>
        <v>5832</v>
      </c>
      <c r="D107" s="34">
        <v>4026</v>
      </c>
      <c r="E107" s="35">
        <v>51.000760070939954</v>
      </c>
      <c r="F107" s="36">
        <v>1305</v>
      </c>
      <c r="G107" s="35">
        <v>16.531542944008105</v>
      </c>
      <c r="H107" s="34">
        <f t="shared" si="16"/>
        <v>5331</v>
      </c>
      <c r="I107" s="37">
        <f t="shared" si="17"/>
        <v>0.91409465020576131</v>
      </c>
      <c r="J107" s="61">
        <f t="shared" si="13"/>
        <v>501</v>
      </c>
    </row>
    <row r="108" spans="1:10" ht="15" x14ac:dyDescent="0.25">
      <c r="A108" s="10">
        <v>91</v>
      </c>
      <c r="B108" s="9" t="s">
        <v>107</v>
      </c>
      <c r="C108" s="33">
        <f>VLOOKUP(A108,Hoja1!$B$1:$D$125,3,0)</f>
        <v>11315</v>
      </c>
      <c r="D108" s="34">
        <v>6695</v>
      </c>
      <c r="E108" s="35">
        <v>66.445017864231843</v>
      </c>
      <c r="F108" s="36">
        <v>523</v>
      </c>
      <c r="G108" s="35">
        <v>5.1905518062723299</v>
      </c>
      <c r="H108" s="34">
        <f t="shared" si="16"/>
        <v>7218</v>
      </c>
      <c r="I108" s="37">
        <f t="shared" si="17"/>
        <v>0.63791427308882021</v>
      </c>
      <c r="J108" s="61">
        <f t="shared" si="13"/>
        <v>4097</v>
      </c>
    </row>
    <row r="109" spans="1:10" ht="15" x14ac:dyDescent="0.25">
      <c r="A109" s="10">
        <v>93</v>
      </c>
      <c r="B109" s="9" t="s">
        <v>108</v>
      </c>
      <c r="C109" s="33">
        <f>VLOOKUP(A109,Hoja1!$B$1:$D$125,3,0)</f>
        <v>15585</v>
      </c>
      <c r="D109" s="34">
        <v>12016</v>
      </c>
      <c r="E109" s="35">
        <v>71.121633619414027</v>
      </c>
      <c r="F109" s="36">
        <v>1388</v>
      </c>
      <c r="G109" s="35">
        <v>8.2154483575022201</v>
      </c>
      <c r="H109" s="34">
        <f t="shared" si="16"/>
        <v>13404</v>
      </c>
      <c r="I109" s="37">
        <f t="shared" si="17"/>
        <v>0.86005774783445621</v>
      </c>
      <c r="J109" s="61">
        <f t="shared" si="13"/>
        <v>2181</v>
      </c>
    </row>
    <row r="110" spans="1:10" ht="15" x14ac:dyDescent="0.25">
      <c r="A110" s="10">
        <v>101</v>
      </c>
      <c r="B110" s="10" t="s">
        <v>109</v>
      </c>
      <c r="C110" s="33">
        <f>VLOOKUP(A110,Hoja1!$B$1:$D$125,3,0)</f>
        <v>27061</v>
      </c>
      <c r="D110" s="34">
        <v>16749</v>
      </c>
      <c r="E110" s="35">
        <v>59.522371086392553</v>
      </c>
      <c r="F110" s="36">
        <v>6129</v>
      </c>
      <c r="G110" s="35">
        <v>21.781157823661111</v>
      </c>
      <c r="H110" s="34">
        <f t="shared" si="16"/>
        <v>22878</v>
      </c>
      <c r="I110" s="37">
        <f t="shared" si="17"/>
        <v>0.8454233029082443</v>
      </c>
      <c r="J110" s="61">
        <f t="shared" si="13"/>
        <v>4183</v>
      </c>
    </row>
    <row r="111" spans="1:10" ht="15" x14ac:dyDescent="0.25">
      <c r="A111" s="10">
        <v>145</v>
      </c>
      <c r="B111" s="9" t="s">
        <v>110</v>
      </c>
      <c r="C111" s="33">
        <f>VLOOKUP(A111,Hoja1!$B$1:$D$125,3,0)</f>
        <v>5787</v>
      </c>
      <c r="D111" s="34">
        <v>3449</v>
      </c>
      <c r="E111" s="35">
        <v>62.869121399927089</v>
      </c>
      <c r="F111" s="36">
        <v>861</v>
      </c>
      <c r="G111" s="35">
        <v>15.694495078381335</v>
      </c>
      <c r="H111" s="34">
        <f t="shared" si="16"/>
        <v>4310</v>
      </c>
      <c r="I111" s="37">
        <f t="shared" si="17"/>
        <v>0.7447727665457059</v>
      </c>
      <c r="J111" s="61">
        <f t="shared" si="13"/>
        <v>1477</v>
      </c>
    </row>
    <row r="112" spans="1:10" ht="15" x14ac:dyDescent="0.25">
      <c r="A112" s="10">
        <v>209</v>
      </c>
      <c r="B112" s="9" t="s">
        <v>111</v>
      </c>
      <c r="C112" s="33">
        <f>VLOOKUP(A112,Hoja1!$B$1:$D$125,3,0)</f>
        <v>21489</v>
      </c>
      <c r="D112" s="34">
        <v>13660</v>
      </c>
      <c r="E112" s="35">
        <v>64.243051309786964</v>
      </c>
      <c r="F112" s="36">
        <v>3789</v>
      </c>
      <c r="G112" s="35">
        <v>17.819686779852326</v>
      </c>
      <c r="H112" s="34">
        <f t="shared" si="16"/>
        <v>17449</v>
      </c>
      <c r="I112" s="37">
        <f t="shared" si="17"/>
        <v>0.811996835590302</v>
      </c>
      <c r="J112" s="61">
        <f t="shared" si="13"/>
        <v>4040</v>
      </c>
    </row>
    <row r="113" spans="1:10" ht="15" x14ac:dyDescent="0.25">
      <c r="A113" s="10">
        <v>282</v>
      </c>
      <c r="B113" s="9" t="s">
        <v>112</v>
      </c>
      <c r="C113" s="33">
        <f>VLOOKUP(A113,Hoja1!$B$1:$D$125,3,0)</f>
        <v>24240</v>
      </c>
      <c r="D113" s="34">
        <v>11308</v>
      </c>
      <c r="E113" s="35">
        <v>50.244379276637339</v>
      </c>
      <c r="F113" s="36">
        <v>6751</v>
      </c>
      <c r="G113" s="35">
        <v>29.996445392339822</v>
      </c>
      <c r="H113" s="34">
        <f t="shared" si="16"/>
        <v>18059</v>
      </c>
      <c r="I113" s="37">
        <f t="shared" si="17"/>
        <v>0.74500825082508249</v>
      </c>
      <c r="J113" s="61">
        <f t="shared" si="13"/>
        <v>6181</v>
      </c>
    </row>
    <row r="114" spans="1:10" ht="15" x14ac:dyDescent="0.25">
      <c r="A114" s="10">
        <v>353</v>
      </c>
      <c r="B114" s="9" t="s">
        <v>113</v>
      </c>
      <c r="C114" s="33">
        <f>VLOOKUP(A114,Hoja1!$B$1:$D$125,3,0)</f>
        <v>5316</v>
      </c>
      <c r="D114" s="34">
        <v>2945</v>
      </c>
      <c r="E114" s="35">
        <v>60.872261264985525</v>
      </c>
      <c r="F114" s="36">
        <v>755</v>
      </c>
      <c r="G114" s="35">
        <v>15.605622157916493</v>
      </c>
      <c r="H114" s="34">
        <f t="shared" si="16"/>
        <v>3700</v>
      </c>
      <c r="I114" s="37">
        <f t="shared" si="17"/>
        <v>0.69601203912716325</v>
      </c>
      <c r="J114" s="61">
        <f t="shared" si="13"/>
        <v>1616</v>
      </c>
    </row>
    <row r="115" spans="1:10" ht="15" x14ac:dyDescent="0.25">
      <c r="A115" s="10">
        <v>364</v>
      </c>
      <c r="B115" s="9" t="s">
        <v>114</v>
      </c>
      <c r="C115" s="33">
        <f>VLOOKUP(A115,Hoja1!$B$1:$D$125,3,0)</f>
        <v>13826</v>
      </c>
      <c r="D115" s="34">
        <v>7776</v>
      </c>
      <c r="E115" s="35">
        <v>54.408060453400509</v>
      </c>
      <c r="F115" s="36">
        <v>2217</v>
      </c>
      <c r="G115" s="35">
        <v>15.512174643157012</v>
      </c>
      <c r="H115" s="34">
        <f t="shared" si="16"/>
        <v>9993</v>
      </c>
      <c r="I115" s="37">
        <f t="shared" si="17"/>
        <v>0.72276869665846954</v>
      </c>
      <c r="J115" s="61">
        <f t="shared" si="13"/>
        <v>3833</v>
      </c>
    </row>
    <row r="116" spans="1:10" ht="15" x14ac:dyDescent="0.25">
      <c r="A116" s="10">
        <v>368</v>
      </c>
      <c r="B116" s="9" t="s">
        <v>115</v>
      </c>
      <c r="C116" s="33">
        <f>VLOOKUP(A116,Hoja1!$B$1:$D$125,3,0)</f>
        <v>14246</v>
      </c>
      <c r="D116" s="34">
        <v>6661</v>
      </c>
      <c r="E116" s="35">
        <v>52.564709595959592</v>
      </c>
      <c r="F116" s="36">
        <v>3624</v>
      </c>
      <c r="G116" s="35">
        <v>28.598484848484851</v>
      </c>
      <c r="H116" s="34">
        <f t="shared" si="16"/>
        <v>10285</v>
      </c>
      <c r="I116" s="37">
        <f t="shared" si="17"/>
        <v>0.72195704057279231</v>
      </c>
      <c r="J116" s="61">
        <f t="shared" si="13"/>
        <v>3961</v>
      </c>
    </row>
    <row r="117" spans="1:10" ht="15" x14ac:dyDescent="0.25">
      <c r="A117" s="10">
        <v>390</v>
      </c>
      <c r="B117" s="9" t="s">
        <v>116</v>
      </c>
      <c r="C117" s="33">
        <f>VLOOKUP(A117,Hoja1!$B$1:$D$125,3,0)</f>
        <v>9655</v>
      </c>
      <c r="D117" s="34">
        <v>5034</v>
      </c>
      <c r="E117" s="35">
        <v>72.306808388394145</v>
      </c>
      <c r="F117" s="36">
        <v>2180</v>
      </c>
      <c r="G117" s="35">
        <v>31.312841137604135</v>
      </c>
      <c r="H117" s="34">
        <f t="shared" si="16"/>
        <v>7214</v>
      </c>
      <c r="I117" s="37">
        <f t="shared" si="17"/>
        <v>0.74717762817193167</v>
      </c>
      <c r="J117" s="61">
        <f t="shared" si="13"/>
        <v>2441</v>
      </c>
    </row>
    <row r="118" spans="1:10" ht="15" x14ac:dyDescent="0.25">
      <c r="A118" s="10">
        <v>467</v>
      </c>
      <c r="B118" s="9" t="s">
        <v>117</v>
      </c>
      <c r="C118" s="33">
        <f>VLOOKUP(A118,Hoja1!$B$1:$D$125,3,0)</f>
        <v>7599</v>
      </c>
      <c r="D118" s="34">
        <v>4764</v>
      </c>
      <c r="E118" s="35">
        <v>65.701282581712874</v>
      </c>
      <c r="F118" s="36">
        <v>841</v>
      </c>
      <c r="G118" s="35">
        <v>11.598400220659219</v>
      </c>
      <c r="H118" s="34">
        <f t="shared" si="16"/>
        <v>5605</v>
      </c>
      <c r="I118" s="37">
        <f t="shared" si="17"/>
        <v>0.7375970522437163</v>
      </c>
      <c r="J118" s="61">
        <f t="shared" si="13"/>
        <v>1994</v>
      </c>
    </row>
    <row r="119" spans="1:10" ht="15" x14ac:dyDescent="0.25">
      <c r="A119" s="10">
        <v>576</v>
      </c>
      <c r="B119" s="9" t="s">
        <v>118</v>
      </c>
      <c r="C119" s="33">
        <f>VLOOKUP(A119,Hoja1!$B$1:$D$125,3,0)</f>
        <v>8917</v>
      </c>
      <c r="D119" s="34">
        <v>5706</v>
      </c>
      <c r="E119" s="35">
        <v>71.023151605675878</v>
      </c>
      <c r="F119" s="36">
        <v>1185</v>
      </c>
      <c r="G119" s="35">
        <v>14.749813293502614</v>
      </c>
      <c r="H119" s="34">
        <f t="shared" si="16"/>
        <v>6891</v>
      </c>
      <c r="I119" s="37">
        <f t="shared" si="17"/>
        <v>0.77279354042839521</v>
      </c>
      <c r="J119" s="61">
        <f t="shared" si="13"/>
        <v>2026</v>
      </c>
    </row>
    <row r="120" spans="1:10" ht="15" x14ac:dyDescent="0.25">
      <c r="A120" s="10">
        <v>642</v>
      </c>
      <c r="B120" s="9" t="s">
        <v>119</v>
      </c>
      <c r="C120" s="33">
        <f>VLOOKUP(A120,Hoja1!$B$1:$D$125,3,0)</f>
        <v>19569</v>
      </c>
      <c r="D120" s="34">
        <v>11057</v>
      </c>
      <c r="E120" s="35">
        <v>60.957053861844642</v>
      </c>
      <c r="F120" s="36">
        <v>2026</v>
      </c>
      <c r="G120" s="35">
        <v>11.16930371023761</v>
      </c>
      <c r="H120" s="34">
        <f t="shared" si="16"/>
        <v>13083</v>
      </c>
      <c r="I120" s="37">
        <f t="shared" si="17"/>
        <v>0.66855741223363485</v>
      </c>
      <c r="J120" s="61">
        <f t="shared" si="13"/>
        <v>6486</v>
      </c>
    </row>
    <row r="121" spans="1:10" ht="15" x14ac:dyDescent="0.25">
      <c r="A121" s="10">
        <v>679</v>
      </c>
      <c r="B121" s="9" t="s">
        <v>120</v>
      </c>
      <c r="C121" s="33">
        <f>VLOOKUP(A121,Hoja1!$B$1:$D$125,3,0)</f>
        <v>27934</v>
      </c>
      <c r="D121" s="34">
        <v>13885</v>
      </c>
      <c r="E121" s="35">
        <v>59.546273265288619</v>
      </c>
      <c r="F121" s="36">
        <v>5542</v>
      </c>
      <c r="G121" s="35">
        <v>23.767046916545159</v>
      </c>
      <c r="H121" s="34">
        <f t="shared" si="16"/>
        <v>19427</v>
      </c>
      <c r="I121" s="37">
        <f t="shared" si="17"/>
        <v>0.69546072886088639</v>
      </c>
      <c r="J121" s="61">
        <f t="shared" si="13"/>
        <v>8507</v>
      </c>
    </row>
    <row r="122" spans="1:10" ht="15" x14ac:dyDescent="0.25">
      <c r="A122" s="10">
        <v>789</v>
      </c>
      <c r="B122" s="9" t="s">
        <v>121</v>
      </c>
      <c r="C122" s="33">
        <f>VLOOKUP(A122,Hoja1!$B$1:$D$125,3,0)</f>
        <v>17917</v>
      </c>
      <c r="D122" s="34">
        <v>9989</v>
      </c>
      <c r="E122" s="35">
        <v>62.279443855601968</v>
      </c>
      <c r="F122" s="36">
        <v>4079</v>
      </c>
      <c r="G122" s="35">
        <v>25.431760084793314</v>
      </c>
      <c r="H122" s="34">
        <f t="shared" si="16"/>
        <v>14068</v>
      </c>
      <c r="I122" s="37">
        <f t="shared" si="17"/>
        <v>0.78517608974716746</v>
      </c>
      <c r="J122" s="61">
        <f t="shared" si="13"/>
        <v>3849</v>
      </c>
    </row>
    <row r="123" spans="1:10" ht="15" x14ac:dyDescent="0.25">
      <c r="A123" s="10">
        <v>792</v>
      </c>
      <c r="B123" s="9" t="s">
        <v>122</v>
      </c>
      <c r="C123" s="33">
        <f>VLOOKUP(A123,Hoja1!$B$1:$D$125,3,0)</f>
        <v>6430</v>
      </c>
      <c r="D123" s="34">
        <v>4548</v>
      </c>
      <c r="E123" s="35">
        <v>62.21614227086183</v>
      </c>
      <c r="F123" s="36">
        <v>1069</v>
      </c>
      <c r="G123" s="35">
        <v>14.623803009575923</v>
      </c>
      <c r="H123" s="34">
        <f t="shared" si="16"/>
        <v>5617</v>
      </c>
      <c r="I123" s="37">
        <f t="shared" si="17"/>
        <v>0.87356143079315707</v>
      </c>
      <c r="J123" s="61">
        <f t="shared" si="13"/>
        <v>813</v>
      </c>
    </row>
    <row r="124" spans="1:10" ht="15" x14ac:dyDescent="0.25">
      <c r="A124" s="10">
        <v>809</v>
      </c>
      <c r="B124" s="9" t="s">
        <v>123</v>
      </c>
      <c r="C124" s="33">
        <f>VLOOKUP(A124,Hoja1!$B$1:$D$125,3,0)</f>
        <v>11903</v>
      </c>
      <c r="D124" s="34">
        <v>5118</v>
      </c>
      <c r="E124" s="35">
        <v>37.796322280481498</v>
      </c>
      <c r="F124" s="36">
        <v>3199</v>
      </c>
      <c r="G124" s="35">
        <v>23.624547670039139</v>
      </c>
      <c r="H124" s="34">
        <f t="shared" si="16"/>
        <v>8317</v>
      </c>
      <c r="I124" s="37">
        <f t="shared" si="17"/>
        <v>0.69873141224901281</v>
      </c>
      <c r="J124" s="61">
        <f t="shared" si="13"/>
        <v>3586</v>
      </c>
    </row>
    <row r="125" spans="1:10" ht="15" x14ac:dyDescent="0.25">
      <c r="A125" s="10">
        <v>847</v>
      </c>
      <c r="B125" s="9" t="s">
        <v>124</v>
      </c>
      <c r="C125" s="33">
        <f>VLOOKUP(A125,Hoja1!$B$1:$D$125,3,0)</f>
        <v>29208</v>
      </c>
      <c r="D125" s="34">
        <v>26104</v>
      </c>
      <c r="E125" s="35">
        <v>65.266526652665263</v>
      </c>
      <c r="F125" s="36">
        <v>3304</v>
      </c>
      <c r="G125" s="35">
        <v>8.2608260826082613</v>
      </c>
      <c r="H125" s="34">
        <f t="shared" si="16"/>
        <v>29408</v>
      </c>
      <c r="I125" s="37">
        <f t="shared" si="17"/>
        <v>1.0068474390577924</v>
      </c>
      <c r="J125" s="61">
        <f t="shared" si="13"/>
        <v>-200</v>
      </c>
    </row>
    <row r="126" spans="1:10" ht="15" x14ac:dyDescent="0.25">
      <c r="A126" s="10">
        <v>856</v>
      </c>
      <c r="B126" s="9" t="s">
        <v>125</v>
      </c>
      <c r="C126" s="33">
        <f>VLOOKUP(A126,Hoja1!$B$1:$D$125,3,0)</f>
        <v>7728</v>
      </c>
      <c r="D126" s="34">
        <v>3878</v>
      </c>
      <c r="E126" s="35">
        <v>61.438529784537387</v>
      </c>
      <c r="F126" s="36">
        <v>1244</v>
      </c>
      <c r="G126" s="35">
        <v>19.7084917617237</v>
      </c>
      <c r="H126" s="34">
        <f t="shared" si="16"/>
        <v>5122</v>
      </c>
      <c r="I126" s="37">
        <f t="shared" si="17"/>
        <v>0.66278467908902694</v>
      </c>
      <c r="J126" s="61">
        <f t="shared" si="13"/>
        <v>2606</v>
      </c>
    </row>
    <row r="127" spans="1:10" ht="15" x14ac:dyDescent="0.25">
      <c r="A127" s="10">
        <v>861</v>
      </c>
      <c r="B127" s="9" t="s">
        <v>126</v>
      </c>
      <c r="C127" s="33">
        <f>VLOOKUP(A127,Hoja1!$B$1:$D$125,3,0)</f>
        <v>12042</v>
      </c>
      <c r="D127" s="34">
        <v>7138</v>
      </c>
      <c r="E127" s="35">
        <v>53.189269746646794</v>
      </c>
      <c r="F127" s="36">
        <v>3446</v>
      </c>
      <c r="G127" s="35">
        <v>25.678092399403873</v>
      </c>
      <c r="H127" s="34">
        <f t="shared" si="16"/>
        <v>10584</v>
      </c>
      <c r="I127" s="37">
        <f t="shared" si="17"/>
        <v>0.87892376681614348</v>
      </c>
      <c r="J127" s="61">
        <f t="shared" si="13"/>
        <v>1458</v>
      </c>
    </row>
    <row r="128" spans="1:10" x14ac:dyDescent="0.2">
      <c r="A128" s="11"/>
      <c r="B128" s="11" t="s">
        <v>127</v>
      </c>
      <c r="C128" s="38">
        <f>SUM(C129:C138)</f>
        <v>3272024</v>
      </c>
      <c r="D128" s="39">
        <f>SUM(D129:D138)</f>
        <v>1145407</v>
      </c>
      <c r="E128" s="40">
        <f>+D128/C128*100</f>
        <v>35.006069637631022</v>
      </c>
      <c r="F128" s="39">
        <f>SUM(F129:F138)</f>
        <v>2224099</v>
      </c>
      <c r="G128" s="41">
        <f>+F128/C128*100</f>
        <v>67.973187238235425</v>
      </c>
      <c r="H128" s="39">
        <f>+F128+D128</f>
        <v>3369506</v>
      </c>
      <c r="I128" s="47">
        <f>H128/C128</f>
        <v>1.0297925687586644</v>
      </c>
      <c r="J128" s="62">
        <f t="shared" si="13"/>
        <v>-97482</v>
      </c>
    </row>
    <row r="129" spans="1:10" ht="15" x14ac:dyDescent="0.25">
      <c r="A129" s="10">
        <v>1</v>
      </c>
      <c r="B129" s="10" t="s">
        <v>128</v>
      </c>
      <c r="C129" s="33">
        <f>VLOOKUP(A129,Hoja1!$B$1:$D$125,3,0)</f>
        <v>2101771</v>
      </c>
      <c r="D129" s="34">
        <v>872727</v>
      </c>
      <c r="E129" s="35">
        <v>38.534804325019337</v>
      </c>
      <c r="F129" s="36">
        <v>1601710</v>
      </c>
      <c r="G129" s="35">
        <v>70.722667495593385</v>
      </c>
      <c r="H129" s="34">
        <f t="shared" ref="H129:H138" si="18">D129+F129</f>
        <v>2474437</v>
      </c>
      <c r="I129" s="37">
        <f t="shared" ref="I129:I138" si="19">H129/C129</f>
        <v>1.1773104681718418</v>
      </c>
      <c r="J129" s="61">
        <f t="shared" si="13"/>
        <v>-372666</v>
      </c>
    </row>
    <row r="130" spans="1:10" ht="15" x14ac:dyDescent="0.25">
      <c r="A130" s="10">
        <v>79</v>
      </c>
      <c r="B130" s="9" t="s">
        <v>129</v>
      </c>
      <c r="C130" s="33">
        <f>VLOOKUP(A130,Hoja1!$B$1:$D$125,3,0)</f>
        <v>44721</v>
      </c>
      <c r="D130" s="34">
        <v>14456</v>
      </c>
      <c r="E130" s="35">
        <v>32.939139152824296</v>
      </c>
      <c r="F130" s="36">
        <v>13175</v>
      </c>
      <c r="G130" s="35">
        <v>30.020279353794972</v>
      </c>
      <c r="H130" s="34">
        <f t="shared" si="18"/>
        <v>27631</v>
      </c>
      <c r="I130" s="37">
        <f t="shared" si="19"/>
        <v>0.61785291026587064</v>
      </c>
      <c r="J130" s="61">
        <f t="shared" si="13"/>
        <v>17090</v>
      </c>
    </row>
    <row r="131" spans="1:10" ht="15" x14ac:dyDescent="0.25">
      <c r="A131" s="10">
        <v>88</v>
      </c>
      <c r="B131" s="9" t="s">
        <v>130</v>
      </c>
      <c r="C131" s="33">
        <f>VLOOKUP(A131,Hoja1!$B$1:$D$125,3,0)</f>
        <v>417978</v>
      </c>
      <c r="D131" s="34">
        <v>82285</v>
      </c>
      <c r="E131" s="35">
        <v>21.182361118261856</v>
      </c>
      <c r="F131" s="36">
        <v>187365</v>
      </c>
      <c r="G131" s="35">
        <v>48.232765278278329</v>
      </c>
      <c r="H131" s="34">
        <f t="shared" si="18"/>
        <v>269650</v>
      </c>
      <c r="I131" s="37">
        <f t="shared" si="19"/>
        <v>0.64512964797190286</v>
      </c>
      <c r="J131" s="61">
        <f t="shared" si="13"/>
        <v>148328</v>
      </c>
    </row>
    <row r="132" spans="1:10" ht="15" x14ac:dyDescent="0.25">
      <c r="A132" s="10">
        <v>129</v>
      </c>
      <c r="B132" s="9" t="s">
        <v>131</v>
      </c>
      <c r="C132" s="33">
        <f>VLOOKUP(A132,Hoja1!$B$1:$D$125,3,0)</f>
        <v>67238</v>
      </c>
      <c r="D132" s="34">
        <v>24380</v>
      </c>
      <c r="E132" s="35">
        <v>34.759053321927574</v>
      </c>
      <c r="F132" s="36">
        <v>47417</v>
      </c>
      <c r="G132" s="35">
        <v>67.603364699173085</v>
      </c>
      <c r="H132" s="34">
        <f t="shared" si="18"/>
        <v>71797</v>
      </c>
      <c r="I132" s="37">
        <f t="shared" si="19"/>
        <v>1.0678039204021534</v>
      </c>
      <c r="J132" s="61">
        <f t="shared" si="13"/>
        <v>-4559</v>
      </c>
    </row>
    <row r="133" spans="1:10" ht="15" x14ac:dyDescent="0.25">
      <c r="A133" s="10">
        <v>212</v>
      </c>
      <c r="B133" s="9" t="s">
        <v>132</v>
      </c>
      <c r="C133" s="33">
        <f>VLOOKUP(A133,Hoja1!$B$1:$D$125,3,0)</f>
        <v>65487</v>
      </c>
      <c r="D133" s="34">
        <v>16019</v>
      </c>
      <c r="E133" s="35">
        <v>25.402388163841362</v>
      </c>
      <c r="F133" s="36">
        <v>29776</v>
      </c>
      <c r="G133" s="35">
        <v>47.217773267154023</v>
      </c>
      <c r="H133" s="34">
        <f t="shared" si="18"/>
        <v>45795</v>
      </c>
      <c r="I133" s="37">
        <f t="shared" si="19"/>
        <v>0.69929909753080766</v>
      </c>
      <c r="J133" s="61">
        <f t="shared" ref="J133:J138" si="20">C133-H133</f>
        <v>19692</v>
      </c>
    </row>
    <row r="134" spans="1:10" ht="15" x14ac:dyDescent="0.25">
      <c r="A134" s="10">
        <v>266</v>
      </c>
      <c r="B134" s="9" t="s">
        <v>133</v>
      </c>
      <c r="C134" s="33">
        <f>VLOOKUP(A134,Hoja1!$B$1:$D$125,3,0)</f>
        <v>182627</v>
      </c>
      <c r="D134" s="34">
        <v>25119</v>
      </c>
      <c r="E134" s="35">
        <v>13.707428608847975</v>
      </c>
      <c r="F134" s="36">
        <v>102802</v>
      </c>
      <c r="G134" s="35">
        <v>56.099011737998708</v>
      </c>
      <c r="H134" s="34">
        <f t="shared" si="18"/>
        <v>127921</v>
      </c>
      <c r="I134" s="37">
        <f t="shared" si="19"/>
        <v>0.70044955017604182</v>
      </c>
      <c r="J134" s="61">
        <f t="shared" si="20"/>
        <v>54706</v>
      </c>
    </row>
    <row r="135" spans="1:10" ht="15" x14ac:dyDescent="0.25">
      <c r="A135" s="10">
        <v>308</v>
      </c>
      <c r="B135" s="9" t="s">
        <v>134</v>
      </c>
      <c r="C135" s="33">
        <f>VLOOKUP(A135,Hoja1!$B$1:$D$125,3,0)</f>
        <v>42654</v>
      </c>
      <c r="D135" s="34">
        <v>14443</v>
      </c>
      <c r="E135" s="35">
        <v>32.247477002768598</v>
      </c>
      <c r="F135" s="36">
        <v>26607</v>
      </c>
      <c r="G135" s="35">
        <v>59.406537465392518</v>
      </c>
      <c r="H135" s="34">
        <f t="shared" si="18"/>
        <v>41050</v>
      </c>
      <c r="I135" s="37">
        <f t="shared" si="19"/>
        <v>0.96239508604116852</v>
      </c>
      <c r="J135" s="61">
        <f t="shared" si="20"/>
        <v>1604</v>
      </c>
    </row>
    <row r="136" spans="1:10" ht="15" x14ac:dyDescent="0.25">
      <c r="A136" s="10">
        <v>360</v>
      </c>
      <c r="B136" s="13" t="s">
        <v>135</v>
      </c>
      <c r="C136" s="33">
        <f>VLOOKUP(A136,Hoja1!$B$1:$D$125,3,0)</f>
        <v>230020</v>
      </c>
      <c r="D136" s="34">
        <v>71772</v>
      </c>
      <c r="E136" s="35">
        <v>29.60854444870732</v>
      </c>
      <c r="F136" s="36">
        <v>182691</v>
      </c>
      <c r="G136" s="35">
        <v>75.36664150196161</v>
      </c>
      <c r="H136" s="34">
        <f t="shared" si="18"/>
        <v>254463</v>
      </c>
      <c r="I136" s="37">
        <f t="shared" si="19"/>
        <v>1.1062646726371619</v>
      </c>
      <c r="J136" s="61">
        <f t="shared" si="20"/>
        <v>-24443</v>
      </c>
    </row>
    <row r="137" spans="1:10" ht="15" x14ac:dyDescent="0.25">
      <c r="A137" s="10">
        <v>380</v>
      </c>
      <c r="B137" s="9" t="s">
        <v>136</v>
      </c>
      <c r="C137" s="33">
        <f>VLOOKUP(A137,Hoja1!$B$1:$D$125,3,0)</f>
        <v>57798</v>
      </c>
      <c r="D137" s="34">
        <v>17093</v>
      </c>
      <c r="E137" s="35">
        <v>31.353522754370193</v>
      </c>
      <c r="F137" s="36">
        <v>10557</v>
      </c>
      <c r="G137" s="35">
        <v>19.364601867307446</v>
      </c>
      <c r="H137" s="34">
        <f t="shared" si="18"/>
        <v>27650</v>
      </c>
      <c r="I137" s="37">
        <f t="shared" si="19"/>
        <v>0.47839025571819094</v>
      </c>
      <c r="J137" s="61">
        <f t="shared" si="20"/>
        <v>30148</v>
      </c>
    </row>
    <row r="138" spans="1:10" ht="15.75" thickBot="1" x14ac:dyDescent="0.3">
      <c r="A138" s="16">
        <v>631</v>
      </c>
      <c r="B138" s="17" t="s">
        <v>137</v>
      </c>
      <c r="C138" s="42">
        <f>VLOOKUP(A138,Hoja1!$B$1:$D$125,3,0)</f>
        <v>61730</v>
      </c>
      <c r="D138" s="43">
        <v>7113</v>
      </c>
      <c r="E138" s="44">
        <v>15.444912494028747</v>
      </c>
      <c r="F138" s="45">
        <v>21999</v>
      </c>
      <c r="G138" s="44">
        <v>47.767837755678116</v>
      </c>
      <c r="H138" s="43">
        <f t="shared" si="18"/>
        <v>29112</v>
      </c>
      <c r="I138" s="46">
        <f t="shared" si="19"/>
        <v>0.47160213834440307</v>
      </c>
      <c r="J138" s="63">
        <f t="shared" si="20"/>
        <v>32618</v>
      </c>
    </row>
    <row r="139" spans="1:10" x14ac:dyDescent="0.2">
      <c r="G139" s="3"/>
    </row>
    <row r="140" spans="1:10" ht="39" customHeight="1" x14ac:dyDescent="0.2">
      <c r="B140" s="64" t="s">
        <v>302</v>
      </c>
      <c r="C140" s="65"/>
      <c r="D140" s="65"/>
      <c r="E140" s="65"/>
      <c r="F140" s="65"/>
      <c r="G140" s="65"/>
      <c r="H140" s="65"/>
      <c r="I140" s="65"/>
    </row>
    <row r="141" spans="1:10" x14ac:dyDescent="0.2">
      <c r="B141" s="1" t="s">
        <v>303</v>
      </c>
      <c r="C141" s="2"/>
      <c r="G141" s="3"/>
    </row>
  </sheetData>
  <mergeCells count="8">
    <mergeCell ref="A2:A3"/>
    <mergeCell ref="B140:I140"/>
    <mergeCell ref="F2:G2"/>
    <mergeCell ref="D2:E2"/>
    <mergeCell ref="J2:J3"/>
    <mergeCell ref="D1:J1"/>
    <mergeCell ref="B2:B3"/>
    <mergeCell ref="H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5"/>
  <sheetViews>
    <sheetView workbookViewId="0">
      <selection activeCell="C9" sqref="C9"/>
    </sheetView>
  </sheetViews>
  <sheetFormatPr baseColWidth="10" defaultRowHeight="12.75" x14ac:dyDescent="0.2"/>
  <sheetData>
    <row r="1" spans="1:4" x14ac:dyDescent="0.2">
      <c r="A1">
        <v>5</v>
      </c>
      <c r="B1">
        <v>1</v>
      </c>
      <c r="C1" t="s">
        <v>168</v>
      </c>
      <c r="D1" s="5">
        <v>2101771</v>
      </c>
    </row>
    <row r="2" spans="1:4" x14ac:dyDescent="0.2">
      <c r="A2">
        <v>5</v>
      </c>
      <c r="B2">
        <v>2</v>
      </c>
      <c r="C2" t="s">
        <v>169</v>
      </c>
      <c r="D2" s="5">
        <v>22492</v>
      </c>
    </row>
    <row r="3" spans="1:4" x14ac:dyDescent="0.2">
      <c r="A3">
        <v>5</v>
      </c>
      <c r="B3">
        <v>4</v>
      </c>
      <c r="C3" t="s">
        <v>170</v>
      </c>
      <c r="D3" s="5">
        <v>2649</v>
      </c>
    </row>
    <row r="4" spans="1:4" x14ac:dyDescent="0.2">
      <c r="A4">
        <v>5</v>
      </c>
      <c r="B4">
        <v>21</v>
      </c>
      <c r="C4" t="s">
        <v>171</v>
      </c>
      <c r="D4" s="5">
        <v>4697</v>
      </c>
    </row>
    <row r="5" spans="1:4" x14ac:dyDescent="0.2">
      <c r="A5">
        <v>5</v>
      </c>
      <c r="B5">
        <v>30</v>
      </c>
      <c r="C5" t="s">
        <v>172</v>
      </c>
      <c r="D5" s="5">
        <v>27482</v>
      </c>
    </row>
    <row r="6" spans="1:4" x14ac:dyDescent="0.2">
      <c r="A6">
        <v>5</v>
      </c>
      <c r="B6">
        <v>31</v>
      </c>
      <c r="C6" t="s">
        <v>173</v>
      </c>
      <c r="D6" s="5">
        <v>23330</v>
      </c>
    </row>
    <row r="7" spans="1:4" x14ac:dyDescent="0.2">
      <c r="A7">
        <v>5</v>
      </c>
      <c r="B7">
        <v>34</v>
      </c>
      <c r="C7" t="s">
        <v>174</v>
      </c>
      <c r="D7" s="5">
        <v>41952</v>
      </c>
    </row>
    <row r="8" spans="1:4" x14ac:dyDescent="0.2">
      <c r="A8">
        <v>5</v>
      </c>
      <c r="B8">
        <v>36</v>
      </c>
      <c r="C8" t="s">
        <v>175</v>
      </c>
      <c r="D8" s="5">
        <v>5832</v>
      </c>
    </row>
    <row r="9" spans="1:4" x14ac:dyDescent="0.2">
      <c r="A9">
        <v>5</v>
      </c>
      <c r="B9">
        <v>38</v>
      </c>
      <c r="C9" t="s">
        <v>176</v>
      </c>
      <c r="D9" s="5">
        <v>12040</v>
      </c>
    </row>
    <row r="10" spans="1:4" x14ac:dyDescent="0.2">
      <c r="A10">
        <v>5</v>
      </c>
      <c r="B10">
        <v>40</v>
      </c>
      <c r="C10" t="s">
        <v>177</v>
      </c>
      <c r="D10" s="5">
        <v>16173</v>
      </c>
    </row>
    <row r="11" spans="1:4" x14ac:dyDescent="0.2">
      <c r="A11">
        <v>5</v>
      </c>
      <c r="B11">
        <v>42</v>
      </c>
      <c r="C11" t="s">
        <v>178</v>
      </c>
      <c r="D11" s="5">
        <v>23793</v>
      </c>
    </row>
    <row r="12" spans="1:4" x14ac:dyDescent="0.2">
      <c r="A12">
        <v>5</v>
      </c>
      <c r="B12">
        <v>44</v>
      </c>
      <c r="C12" t="s">
        <v>179</v>
      </c>
      <c r="D12" s="5">
        <v>6840</v>
      </c>
    </row>
    <row r="13" spans="1:4" x14ac:dyDescent="0.2">
      <c r="A13">
        <v>5</v>
      </c>
      <c r="B13">
        <v>45</v>
      </c>
      <c r="C13" t="s">
        <v>180</v>
      </c>
      <c r="D13" s="5">
        <v>95990</v>
      </c>
    </row>
    <row r="14" spans="1:4" x14ac:dyDescent="0.2">
      <c r="A14">
        <v>5</v>
      </c>
      <c r="B14">
        <v>51</v>
      </c>
      <c r="C14" t="s">
        <v>181</v>
      </c>
      <c r="D14" s="5">
        <v>29128</v>
      </c>
    </row>
    <row r="15" spans="1:4" x14ac:dyDescent="0.2">
      <c r="A15">
        <v>5</v>
      </c>
      <c r="B15">
        <v>55</v>
      </c>
      <c r="C15" t="s">
        <v>182</v>
      </c>
      <c r="D15" s="5">
        <v>9261</v>
      </c>
    </row>
    <row r="16" spans="1:4" x14ac:dyDescent="0.2">
      <c r="A16">
        <v>5</v>
      </c>
      <c r="B16">
        <v>59</v>
      </c>
      <c r="C16" t="s">
        <v>183</v>
      </c>
      <c r="D16" s="5">
        <v>5865</v>
      </c>
    </row>
    <row r="17" spans="1:4" x14ac:dyDescent="0.2">
      <c r="A17">
        <v>5</v>
      </c>
      <c r="B17">
        <v>79</v>
      </c>
      <c r="C17" t="s">
        <v>184</v>
      </c>
      <c r="D17" s="5">
        <v>44721</v>
      </c>
    </row>
    <row r="18" spans="1:4" x14ac:dyDescent="0.2">
      <c r="A18">
        <v>5</v>
      </c>
      <c r="B18">
        <v>86</v>
      </c>
      <c r="C18" t="s">
        <v>185</v>
      </c>
      <c r="D18" s="5">
        <v>5889</v>
      </c>
    </row>
    <row r="19" spans="1:4" x14ac:dyDescent="0.2">
      <c r="A19">
        <v>5</v>
      </c>
      <c r="B19">
        <v>88</v>
      </c>
      <c r="C19" t="s">
        <v>186</v>
      </c>
      <c r="D19" s="5">
        <v>417978</v>
      </c>
    </row>
    <row r="20" spans="1:4" x14ac:dyDescent="0.2">
      <c r="A20">
        <v>5</v>
      </c>
      <c r="B20">
        <v>91</v>
      </c>
      <c r="C20" t="s">
        <v>187</v>
      </c>
      <c r="D20" s="5">
        <v>11315</v>
      </c>
    </row>
    <row r="21" spans="1:4" x14ac:dyDescent="0.2">
      <c r="A21">
        <v>5</v>
      </c>
      <c r="B21">
        <v>93</v>
      </c>
      <c r="C21" t="s">
        <v>188</v>
      </c>
      <c r="D21" s="5">
        <v>15585</v>
      </c>
    </row>
    <row r="22" spans="1:4" x14ac:dyDescent="0.2">
      <c r="A22">
        <v>5</v>
      </c>
      <c r="B22">
        <v>101</v>
      </c>
      <c r="C22" t="s">
        <v>189</v>
      </c>
      <c r="D22" s="5">
        <v>27061</v>
      </c>
    </row>
    <row r="23" spans="1:4" x14ac:dyDescent="0.2">
      <c r="A23">
        <v>5</v>
      </c>
      <c r="B23">
        <v>107</v>
      </c>
      <c r="C23" t="s">
        <v>190</v>
      </c>
      <c r="D23" s="5">
        <v>8379</v>
      </c>
    </row>
    <row r="24" spans="1:4" x14ac:dyDescent="0.2">
      <c r="A24">
        <v>5</v>
      </c>
      <c r="B24">
        <v>113</v>
      </c>
      <c r="C24" t="s">
        <v>191</v>
      </c>
      <c r="D24" s="5">
        <v>8611</v>
      </c>
    </row>
    <row r="25" spans="1:4" x14ac:dyDescent="0.2">
      <c r="A25">
        <v>5</v>
      </c>
      <c r="B25">
        <v>120</v>
      </c>
      <c r="C25" t="s">
        <v>192</v>
      </c>
      <c r="D25" s="5">
        <v>25522</v>
      </c>
    </row>
    <row r="26" spans="1:4" x14ac:dyDescent="0.2">
      <c r="A26">
        <v>5</v>
      </c>
      <c r="B26">
        <v>125</v>
      </c>
      <c r="C26" t="s">
        <v>193</v>
      </c>
      <c r="D26" s="5">
        <v>7816</v>
      </c>
    </row>
    <row r="27" spans="1:4" x14ac:dyDescent="0.2">
      <c r="A27">
        <v>5</v>
      </c>
      <c r="B27">
        <v>129</v>
      </c>
      <c r="C27" t="s">
        <v>194</v>
      </c>
      <c r="D27" s="5">
        <v>67238</v>
      </c>
    </row>
    <row r="28" spans="1:4" x14ac:dyDescent="0.2">
      <c r="A28">
        <v>5</v>
      </c>
      <c r="B28">
        <v>134</v>
      </c>
      <c r="C28" t="s">
        <v>195</v>
      </c>
      <c r="D28" s="5">
        <v>9655</v>
      </c>
    </row>
    <row r="29" spans="1:4" x14ac:dyDescent="0.2">
      <c r="A29">
        <v>5</v>
      </c>
      <c r="B29">
        <v>138</v>
      </c>
      <c r="C29" t="s">
        <v>196</v>
      </c>
      <c r="D29" s="5">
        <v>16978</v>
      </c>
    </row>
    <row r="30" spans="1:4" x14ac:dyDescent="0.2">
      <c r="A30">
        <v>5</v>
      </c>
      <c r="B30">
        <v>142</v>
      </c>
      <c r="C30" t="s">
        <v>197</v>
      </c>
      <c r="D30" s="5">
        <v>5191</v>
      </c>
    </row>
    <row r="31" spans="1:4" x14ac:dyDescent="0.2">
      <c r="A31">
        <v>5</v>
      </c>
      <c r="B31">
        <v>145</v>
      </c>
      <c r="C31" t="s">
        <v>198</v>
      </c>
      <c r="D31" s="5">
        <v>5787</v>
      </c>
    </row>
    <row r="32" spans="1:4" x14ac:dyDescent="0.2">
      <c r="A32">
        <v>5</v>
      </c>
      <c r="B32">
        <v>147</v>
      </c>
      <c r="C32" t="s">
        <v>199</v>
      </c>
      <c r="D32" s="5">
        <v>36425</v>
      </c>
    </row>
    <row r="33" spans="1:4" x14ac:dyDescent="0.2">
      <c r="A33">
        <v>5</v>
      </c>
      <c r="B33">
        <v>148</v>
      </c>
      <c r="C33" t="s">
        <v>200</v>
      </c>
      <c r="D33" s="5">
        <v>49825</v>
      </c>
    </row>
    <row r="34" spans="1:4" x14ac:dyDescent="0.2">
      <c r="A34">
        <v>5</v>
      </c>
      <c r="B34">
        <v>150</v>
      </c>
      <c r="C34" t="s">
        <v>201</v>
      </c>
      <c r="D34" s="5">
        <v>3888</v>
      </c>
    </row>
    <row r="35" spans="1:4" x14ac:dyDescent="0.2">
      <c r="A35">
        <v>5</v>
      </c>
      <c r="B35">
        <v>154</v>
      </c>
      <c r="C35" t="s">
        <v>202</v>
      </c>
      <c r="D35" s="5">
        <v>73515</v>
      </c>
    </row>
    <row r="36" spans="1:4" x14ac:dyDescent="0.2">
      <c r="A36">
        <v>5</v>
      </c>
      <c r="B36">
        <v>172</v>
      </c>
      <c r="C36" t="s">
        <v>203</v>
      </c>
      <c r="D36" s="5">
        <v>46062</v>
      </c>
    </row>
    <row r="37" spans="1:4" x14ac:dyDescent="0.2">
      <c r="A37">
        <v>5</v>
      </c>
      <c r="B37">
        <v>190</v>
      </c>
      <c r="C37" t="s">
        <v>204</v>
      </c>
      <c r="D37" s="5">
        <v>9548</v>
      </c>
    </row>
    <row r="38" spans="1:4" x14ac:dyDescent="0.2">
      <c r="A38">
        <v>5</v>
      </c>
      <c r="B38">
        <v>197</v>
      </c>
      <c r="C38" t="s">
        <v>205</v>
      </c>
      <c r="D38" s="5">
        <v>18454</v>
      </c>
    </row>
    <row r="39" spans="1:4" x14ac:dyDescent="0.2">
      <c r="A39">
        <v>5</v>
      </c>
      <c r="B39">
        <v>206</v>
      </c>
      <c r="C39" t="s">
        <v>206</v>
      </c>
      <c r="D39" s="5">
        <v>5316</v>
      </c>
    </row>
    <row r="40" spans="1:4" x14ac:dyDescent="0.2">
      <c r="A40">
        <v>5</v>
      </c>
      <c r="B40">
        <v>209</v>
      </c>
      <c r="C40" t="s">
        <v>207</v>
      </c>
      <c r="D40" s="5">
        <v>21489</v>
      </c>
    </row>
    <row r="41" spans="1:4" x14ac:dyDescent="0.2">
      <c r="A41">
        <v>5</v>
      </c>
      <c r="B41">
        <v>212</v>
      </c>
      <c r="C41" t="s">
        <v>208</v>
      </c>
      <c r="D41" s="5">
        <v>65487</v>
      </c>
    </row>
    <row r="42" spans="1:4" x14ac:dyDescent="0.2">
      <c r="A42">
        <v>5</v>
      </c>
      <c r="B42">
        <v>234</v>
      </c>
      <c r="C42" t="s">
        <v>209</v>
      </c>
      <c r="D42" s="5">
        <v>22350</v>
      </c>
    </row>
    <row r="43" spans="1:4" x14ac:dyDescent="0.2">
      <c r="A43">
        <v>5</v>
      </c>
      <c r="B43">
        <v>237</v>
      </c>
      <c r="C43" t="s">
        <v>210</v>
      </c>
      <c r="D43" s="5">
        <v>16457</v>
      </c>
    </row>
    <row r="44" spans="1:4" x14ac:dyDescent="0.2">
      <c r="A44">
        <v>5</v>
      </c>
      <c r="B44">
        <v>240</v>
      </c>
      <c r="C44" t="s">
        <v>211</v>
      </c>
      <c r="D44" s="5">
        <v>13385</v>
      </c>
    </row>
    <row r="45" spans="1:4" x14ac:dyDescent="0.2">
      <c r="A45">
        <v>5</v>
      </c>
      <c r="B45">
        <v>250</v>
      </c>
      <c r="C45" t="s">
        <v>212</v>
      </c>
      <c r="D45" s="5">
        <v>41162</v>
      </c>
    </row>
    <row r="46" spans="1:4" x14ac:dyDescent="0.2">
      <c r="A46">
        <v>5</v>
      </c>
      <c r="B46">
        <v>264</v>
      </c>
      <c r="C46" t="s">
        <v>213</v>
      </c>
      <c r="D46" s="5">
        <v>9294</v>
      </c>
    </row>
    <row r="47" spans="1:4" x14ac:dyDescent="0.2">
      <c r="A47">
        <v>5</v>
      </c>
      <c r="B47">
        <v>266</v>
      </c>
      <c r="C47" t="s">
        <v>214</v>
      </c>
      <c r="D47" s="5">
        <v>182627</v>
      </c>
    </row>
    <row r="48" spans="1:4" x14ac:dyDescent="0.2">
      <c r="A48">
        <v>5</v>
      </c>
      <c r="B48">
        <v>282</v>
      </c>
      <c r="C48" t="s">
        <v>215</v>
      </c>
      <c r="D48" s="5">
        <v>24240</v>
      </c>
    </row>
    <row r="49" spans="1:4" x14ac:dyDescent="0.2">
      <c r="A49">
        <v>5</v>
      </c>
      <c r="B49">
        <v>284</v>
      </c>
      <c r="C49" t="s">
        <v>216</v>
      </c>
      <c r="D49" s="5">
        <v>22463</v>
      </c>
    </row>
    <row r="50" spans="1:4" x14ac:dyDescent="0.2">
      <c r="A50">
        <v>5</v>
      </c>
      <c r="B50">
        <v>306</v>
      </c>
      <c r="C50" t="s">
        <v>217</v>
      </c>
      <c r="D50" s="5">
        <v>4976</v>
      </c>
    </row>
    <row r="51" spans="1:4" x14ac:dyDescent="0.2">
      <c r="A51">
        <v>5</v>
      </c>
      <c r="B51">
        <v>308</v>
      </c>
      <c r="C51" t="s">
        <v>218</v>
      </c>
      <c r="D51" s="5">
        <v>42654</v>
      </c>
    </row>
    <row r="52" spans="1:4" x14ac:dyDescent="0.2">
      <c r="A52">
        <v>5</v>
      </c>
      <c r="B52">
        <v>310</v>
      </c>
      <c r="C52" t="s">
        <v>219</v>
      </c>
      <c r="D52" s="5">
        <v>9640</v>
      </c>
    </row>
    <row r="53" spans="1:4" x14ac:dyDescent="0.2">
      <c r="A53">
        <v>5</v>
      </c>
      <c r="B53">
        <v>313</v>
      </c>
      <c r="C53" t="s">
        <v>220</v>
      </c>
      <c r="D53" s="5">
        <v>13260</v>
      </c>
    </row>
    <row r="54" spans="1:4" x14ac:dyDescent="0.2">
      <c r="A54">
        <v>5</v>
      </c>
      <c r="B54">
        <v>315</v>
      </c>
      <c r="C54" t="s">
        <v>221</v>
      </c>
      <c r="D54" s="5">
        <v>6565</v>
      </c>
    </row>
    <row r="55" spans="1:4" x14ac:dyDescent="0.2">
      <c r="A55">
        <v>5</v>
      </c>
      <c r="B55">
        <v>318</v>
      </c>
      <c r="C55" t="s">
        <v>222</v>
      </c>
      <c r="D55" s="5">
        <v>45098</v>
      </c>
    </row>
    <row r="56" spans="1:4" x14ac:dyDescent="0.2">
      <c r="A56">
        <v>5</v>
      </c>
      <c r="B56">
        <v>321</v>
      </c>
      <c r="C56" t="s">
        <v>223</v>
      </c>
      <c r="D56" s="5">
        <v>6965</v>
      </c>
    </row>
    <row r="57" spans="1:4" x14ac:dyDescent="0.2">
      <c r="A57">
        <v>5</v>
      </c>
      <c r="B57">
        <v>347</v>
      </c>
      <c r="C57" t="s">
        <v>224</v>
      </c>
      <c r="D57" s="5">
        <v>6323</v>
      </c>
    </row>
    <row r="58" spans="1:4" x14ac:dyDescent="0.2">
      <c r="A58">
        <v>5</v>
      </c>
      <c r="B58">
        <v>353</v>
      </c>
      <c r="C58" t="s">
        <v>225</v>
      </c>
      <c r="D58" s="5">
        <v>5316</v>
      </c>
    </row>
    <row r="59" spans="1:4" x14ac:dyDescent="0.2">
      <c r="A59">
        <v>5</v>
      </c>
      <c r="B59">
        <v>360</v>
      </c>
      <c r="C59" t="s">
        <v>226</v>
      </c>
      <c r="D59" s="5">
        <v>230020</v>
      </c>
    </row>
    <row r="60" spans="1:4" x14ac:dyDescent="0.2">
      <c r="A60">
        <v>5</v>
      </c>
      <c r="B60">
        <v>361</v>
      </c>
      <c r="C60" t="s">
        <v>227</v>
      </c>
      <c r="D60" s="5">
        <v>26073</v>
      </c>
    </row>
    <row r="61" spans="1:4" x14ac:dyDescent="0.2">
      <c r="A61">
        <v>5</v>
      </c>
      <c r="B61">
        <v>364</v>
      </c>
      <c r="C61" t="s">
        <v>228</v>
      </c>
      <c r="D61" s="5">
        <v>13826</v>
      </c>
    </row>
    <row r="62" spans="1:4" x14ac:dyDescent="0.2">
      <c r="A62">
        <v>5</v>
      </c>
      <c r="B62">
        <v>368</v>
      </c>
      <c r="C62" t="s">
        <v>229</v>
      </c>
      <c r="D62" s="5">
        <v>14246</v>
      </c>
    </row>
    <row r="63" spans="1:4" x14ac:dyDescent="0.2">
      <c r="A63">
        <v>5</v>
      </c>
      <c r="B63">
        <v>376</v>
      </c>
      <c r="C63" t="s">
        <v>230</v>
      </c>
      <c r="D63" s="5">
        <v>52779</v>
      </c>
    </row>
    <row r="64" spans="1:4" x14ac:dyDescent="0.2">
      <c r="A64">
        <v>5</v>
      </c>
      <c r="B64">
        <v>380</v>
      </c>
      <c r="C64" t="s">
        <v>231</v>
      </c>
      <c r="D64" s="5">
        <v>57798</v>
      </c>
    </row>
    <row r="65" spans="1:4" x14ac:dyDescent="0.2">
      <c r="A65">
        <v>5</v>
      </c>
      <c r="B65">
        <v>390</v>
      </c>
      <c r="C65" t="s">
        <v>232</v>
      </c>
      <c r="D65" s="5">
        <v>9655</v>
      </c>
    </row>
    <row r="66" spans="1:4" x14ac:dyDescent="0.2">
      <c r="A66">
        <v>5</v>
      </c>
      <c r="B66">
        <v>400</v>
      </c>
      <c r="C66" t="s">
        <v>233</v>
      </c>
      <c r="D66" s="5">
        <v>19012</v>
      </c>
    </row>
    <row r="67" spans="1:4" x14ac:dyDescent="0.2">
      <c r="A67">
        <v>5</v>
      </c>
      <c r="B67">
        <v>411</v>
      </c>
      <c r="C67" t="s">
        <v>234</v>
      </c>
      <c r="D67" s="5">
        <v>10416</v>
      </c>
    </row>
    <row r="68" spans="1:4" x14ac:dyDescent="0.2">
      <c r="A68">
        <v>5</v>
      </c>
      <c r="B68">
        <v>425</v>
      </c>
      <c r="C68" t="s">
        <v>235</v>
      </c>
      <c r="D68" s="5">
        <v>8597</v>
      </c>
    </row>
    <row r="69" spans="1:4" x14ac:dyDescent="0.2">
      <c r="A69">
        <v>5</v>
      </c>
      <c r="B69">
        <v>440</v>
      </c>
      <c r="C69" t="s">
        <v>236</v>
      </c>
      <c r="D69" s="5">
        <v>54048</v>
      </c>
    </row>
    <row r="70" spans="1:4" x14ac:dyDescent="0.2">
      <c r="A70">
        <v>5</v>
      </c>
      <c r="B70">
        <v>467</v>
      </c>
      <c r="C70" t="s">
        <v>237</v>
      </c>
      <c r="D70" s="5">
        <v>7599</v>
      </c>
    </row>
    <row r="71" spans="1:4" x14ac:dyDescent="0.2">
      <c r="A71">
        <v>5</v>
      </c>
      <c r="B71">
        <v>475</v>
      </c>
      <c r="C71" t="s">
        <v>238</v>
      </c>
      <c r="D71" s="5">
        <v>3786</v>
      </c>
    </row>
    <row r="72" spans="1:4" x14ac:dyDescent="0.2">
      <c r="A72">
        <v>5</v>
      </c>
      <c r="B72">
        <v>480</v>
      </c>
      <c r="C72" t="s">
        <v>239</v>
      </c>
      <c r="D72" s="5">
        <v>12415</v>
      </c>
    </row>
    <row r="73" spans="1:4" x14ac:dyDescent="0.2">
      <c r="A73">
        <v>5</v>
      </c>
      <c r="B73">
        <v>483</v>
      </c>
      <c r="C73" t="s">
        <v>240</v>
      </c>
      <c r="D73" s="5">
        <v>12234</v>
      </c>
    </row>
    <row r="74" spans="1:4" x14ac:dyDescent="0.2">
      <c r="A74">
        <v>5</v>
      </c>
      <c r="B74">
        <v>490</v>
      </c>
      <c r="C74" t="s">
        <v>241</v>
      </c>
      <c r="D74" s="5">
        <v>37227</v>
      </c>
    </row>
    <row r="75" spans="1:4" x14ac:dyDescent="0.2">
      <c r="A75">
        <v>5</v>
      </c>
      <c r="B75">
        <v>495</v>
      </c>
      <c r="C75" t="s">
        <v>242</v>
      </c>
      <c r="D75" s="5">
        <v>20988</v>
      </c>
    </row>
    <row r="76" spans="1:4" x14ac:dyDescent="0.2">
      <c r="A76">
        <v>5</v>
      </c>
      <c r="B76">
        <v>501</v>
      </c>
      <c r="C76" t="s">
        <v>243</v>
      </c>
      <c r="D76" s="5">
        <v>3146</v>
      </c>
    </row>
    <row r="77" spans="1:4" x14ac:dyDescent="0.2">
      <c r="A77">
        <v>5</v>
      </c>
      <c r="B77">
        <v>541</v>
      </c>
      <c r="C77" t="s">
        <v>244</v>
      </c>
      <c r="D77" s="5">
        <v>18850</v>
      </c>
    </row>
    <row r="78" spans="1:4" x14ac:dyDescent="0.2">
      <c r="A78">
        <v>5</v>
      </c>
      <c r="B78">
        <v>543</v>
      </c>
      <c r="C78" t="s">
        <v>245</v>
      </c>
      <c r="D78" s="5">
        <v>7851</v>
      </c>
    </row>
    <row r="79" spans="1:4" x14ac:dyDescent="0.2">
      <c r="A79">
        <v>5</v>
      </c>
      <c r="B79">
        <v>576</v>
      </c>
      <c r="C79" t="s">
        <v>246</v>
      </c>
      <c r="D79" s="5">
        <v>8917</v>
      </c>
    </row>
    <row r="80" spans="1:4" x14ac:dyDescent="0.2">
      <c r="A80">
        <v>5</v>
      </c>
      <c r="B80">
        <v>579</v>
      </c>
      <c r="C80" t="s">
        <v>247</v>
      </c>
      <c r="D80" s="5">
        <v>35358</v>
      </c>
    </row>
    <row r="81" spans="1:4" x14ac:dyDescent="0.2">
      <c r="A81">
        <v>5</v>
      </c>
      <c r="B81">
        <v>585</v>
      </c>
      <c r="C81" t="s">
        <v>248</v>
      </c>
      <c r="D81" s="5">
        <v>15015</v>
      </c>
    </row>
    <row r="82" spans="1:4" x14ac:dyDescent="0.2">
      <c r="A82">
        <v>5</v>
      </c>
      <c r="B82">
        <v>591</v>
      </c>
      <c r="C82" t="s">
        <v>249</v>
      </c>
      <c r="D82" s="5">
        <v>14707</v>
      </c>
    </row>
    <row r="83" spans="1:4" x14ac:dyDescent="0.2">
      <c r="A83">
        <v>5</v>
      </c>
      <c r="B83">
        <v>604</v>
      </c>
      <c r="C83" t="s">
        <v>250</v>
      </c>
      <c r="D83" s="5">
        <v>25279</v>
      </c>
    </row>
    <row r="84" spans="1:4" x14ac:dyDescent="0.2">
      <c r="A84">
        <v>5</v>
      </c>
      <c r="B84">
        <v>607</v>
      </c>
      <c r="C84" t="s">
        <v>251</v>
      </c>
      <c r="D84" s="5">
        <v>19514</v>
      </c>
    </row>
    <row r="85" spans="1:4" x14ac:dyDescent="0.2">
      <c r="A85">
        <v>5</v>
      </c>
      <c r="B85">
        <v>615</v>
      </c>
      <c r="C85" t="s">
        <v>252</v>
      </c>
      <c r="D85" s="5">
        <v>110027</v>
      </c>
    </row>
    <row r="86" spans="1:4" x14ac:dyDescent="0.2">
      <c r="A86">
        <v>5</v>
      </c>
      <c r="B86">
        <v>628</v>
      </c>
      <c r="C86" t="s">
        <v>253</v>
      </c>
      <c r="D86" s="5">
        <v>8597</v>
      </c>
    </row>
    <row r="87" spans="1:4" x14ac:dyDescent="0.2">
      <c r="A87">
        <v>5</v>
      </c>
      <c r="B87">
        <v>631</v>
      </c>
      <c r="C87" t="s">
        <v>254</v>
      </c>
      <c r="D87" s="5">
        <v>61730</v>
      </c>
    </row>
    <row r="88" spans="1:4" x14ac:dyDescent="0.2">
      <c r="A88">
        <v>5</v>
      </c>
      <c r="B88">
        <v>642</v>
      </c>
      <c r="C88" t="s">
        <v>255</v>
      </c>
      <c r="D88" s="5">
        <v>19569</v>
      </c>
    </row>
    <row r="89" spans="1:4" x14ac:dyDescent="0.2">
      <c r="A89">
        <v>5</v>
      </c>
      <c r="B89">
        <v>647</v>
      </c>
      <c r="C89" t="s">
        <v>256</v>
      </c>
      <c r="D89" s="5">
        <v>7629</v>
      </c>
    </row>
    <row r="90" spans="1:4" x14ac:dyDescent="0.2">
      <c r="A90">
        <v>5</v>
      </c>
      <c r="B90">
        <v>649</v>
      </c>
      <c r="C90" t="s">
        <v>257</v>
      </c>
      <c r="D90" s="5">
        <v>19706</v>
      </c>
    </row>
    <row r="91" spans="1:4" x14ac:dyDescent="0.2">
      <c r="A91">
        <v>5</v>
      </c>
      <c r="B91">
        <v>652</v>
      </c>
      <c r="C91" t="s">
        <v>258</v>
      </c>
      <c r="D91" s="5">
        <v>5939</v>
      </c>
    </row>
    <row r="92" spans="1:4" x14ac:dyDescent="0.2">
      <c r="A92">
        <v>5</v>
      </c>
      <c r="B92">
        <v>656</v>
      </c>
      <c r="C92" t="s">
        <v>259</v>
      </c>
      <c r="D92" s="5">
        <v>13725</v>
      </c>
    </row>
    <row r="93" spans="1:4" x14ac:dyDescent="0.2">
      <c r="A93">
        <v>5</v>
      </c>
      <c r="B93">
        <v>658</v>
      </c>
      <c r="C93" t="s">
        <v>260</v>
      </c>
      <c r="D93" s="5">
        <v>3292</v>
      </c>
    </row>
    <row r="94" spans="1:4" x14ac:dyDescent="0.2">
      <c r="A94">
        <v>5</v>
      </c>
      <c r="B94">
        <v>659</v>
      </c>
      <c r="C94" t="s">
        <v>261</v>
      </c>
      <c r="D94" s="5">
        <v>16889</v>
      </c>
    </row>
    <row r="95" spans="1:4" x14ac:dyDescent="0.2">
      <c r="A95">
        <v>5</v>
      </c>
      <c r="B95">
        <v>660</v>
      </c>
      <c r="C95" t="s">
        <v>262</v>
      </c>
      <c r="D95" s="5">
        <v>13398</v>
      </c>
    </row>
    <row r="96" spans="1:4" x14ac:dyDescent="0.2">
      <c r="A96">
        <v>5</v>
      </c>
      <c r="B96">
        <v>664</v>
      </c>
      <c r="C96" t="s">
        <v>263</v>
      </c>
      <c r="D96" s="5">
        <v>19330</v>
      </c>
    </row>
    <row r="97" spans="1:4" x14ac:dyDescent="0.2">
      <c r="A97">
        <v>5</v>
      </c>
      <c r="B97">
        <v>665</v>
      </c>
      <c r="C97" t="s">
        <v>264</v>
      </c>
      <c r="D97" s="5">
        <v>28042</v>
      </c>
    </row>
    <row r="98" spans="1:4" x14ac:dyDescent="0.2">
      <c r="A98">
        <v>5</v>
      </c>
      <c r="B98">
        <v>667</v>
      </c>
      <c r="C98" t="s">
        <v>265</v>
      </c>
      <c r="D98" s="5">
        <v>16508</v>
      </c>
    </row>
    <row r="99" spans="1:4" x14ac:dyDescent="0.2">
      <c r="A99">
        <v>5</v>
      </c>
      <c r="B99">
        <v>670</v>
      </c>
      <c r="C99" t="s">
        <v>266</v>
      </c>
      <c r="D99" s="5">
        <v>20921</v>
      </c>
    </row>
    <row r="100" spans="1:4" x14ac:dyDescent="0.2">
      <c r="A100">
        <v>5</v>
      </c>
      <c r="B100">
        <v>674</v>
      </c>
      <c r="C100" t="s">
        <v>267</v>
      </c>
      <c r="D100" s="5">
        <v>21722</v>
      </c>
    </row>
    <row r="101" spans="1:4" x14ac:dyDescent="0.2">
      <c r="A101">
        <v>5</v>
      </c>
      <c r="B101">
        <v>679</v>
      </c>
      <c r="C101" t="s">
        <v>268</v>
      </c>
      <c r="D101" s="5">
        <v>27934</v>
      </c>
    </row>
    <row r="102" spans="1:4" x14ac:dyDescent="0.2">
      <c r="A102">
        <v>5</v>
      </c>
      <c r="B102">
        <v>686</v>
      </c>
      <c r="C102" t="s">
        <v>269</v>
      </c>
      <c r="D102" s="5">
        <v>32321</v>
      </c>
    </row>
    <row r="103" spans="1:4" x14ac:dyDescent="0.2">
      <c r="A103">
        <v>5</v>
      </c>
      <c r="B103">
        <v>690</v>
      </c>
      <c r="C103" t="s">
        <v>270</v>
      </c>
      <c r="D103" s="5">
        <v>13690</v>
      </c>
    </row>
    <row r="104" spans="1:4" x14ac:dyDescent="0.2">
      <c r="A104">
        <v>5</v>
      </c>
      <c r="B104">
        <v>697</v>
      </c>
      <c r="C104" t="s">
        <v>271</v>
      </c>
      <c r="D104" s="5">
        <v>31460</v>
      </c>
    </row>
    <row r="105" spans="1:4" x14ac:dyDescent="0.2">
      <c r="A105">
        <v>5</v>
      </c>
      <c r="B105">
        <v>736</v>
      </c>
      <c r="C105" t="s">
        <v>272</v>
      </c>
      <c r="D105" s="5">
        <v>32395</v>
      </c>
    </row>
    <row r="106" spans="1:4" x14ac:dyDescent="0.2">
      <c r="A106">
        <v>5</v>
      </c>
      <c r="B106">
        <v>756</v>
      </c>
      <c r="C106" t="s">
        <v>273</v>
      </c>
      <c r="D106" s="5">
        <v>37762</v>
      </c>
    </row>
    <row r="107" spans="1:4" x14ac:dyDescent="0.2">
      <c r="A107">
        <v>5</v>
      </c>
      <c r="B107">
        <v>761</v>
      </c>
      <c r="C107" t="s">
        <v>274</v>
      </c>
      <c r="D107" s="5">
        <v>14387</v>
      </c>
    </row>
    <row r="108" spans="1:4" x14ac:dyDescent="0.2">
      <c r="A108">
        <v>5</v>
      </c>
      <c r="B108">
        <v>789</v>
      </c>
      <c r="C108" t="s">
        <v>275</v>
      </c>
      <c r="D108" s="5">
        <v>17917</v>
      </c>
    </row>
    <row r="109" spans="1:4" x14ac:dyDescent="0.2">
      <c r="A109">
        <v>5</v>
      </c>
      <c r="B109">
        <v>790</v>
      </c>
      <c r="C109" t="s">
        <v>276</v>
      </c>
      <c r="D109" s="5">
        <v>22826</v>
      </c>
    </row>
    <row r="110" spans="1:4" x14ac:dyDescent="0.2">
      <c r="A110">
        <v>5</v>
      </c>
      <c r="B110">
        <v>792</v>
      </c>
      <c r="C110" t="s">
        <v>277</v>
      </c>
      <c r="D110" s="5">
        <v>6430</v>
      </c>
    </row>
    <row r="111" spans="1:4" x14ac:dyDescent="0.2">
      <c r="A111">
        <v>5</v>
      </c>
      <c r="B111">
        <v>809</v>
      </c>
      <c r="C111" t="s">
        <v>278</v>
      </c>
      <c r="D111" s="5">
        <v>11903</v>
      </c>
    </row>
    <row r="112" spans="1:4" x14ac:dyDescent="0.2">
      <c r="A112">
        <v>5</v>
      </c>
      <c r="B112">
        <v>819</v>
      </c>
      <c r="C112" t="s">
        <v>279</v>
      </c>
      <c r="D112" s="5">
        <v>5478</v>
      </c>
    </row>
    <row r="113" spans="1:4" x14ac:dyDescent="0.2">
      <c r="A113">
        <v>5</v>
      </c>
      <c r="B113">
        <v>837</v>
      </c>
      <c r="C113" t="s">
        <v>280</v>
      </c>
      <c r="D113" s="5">
        <v>106537</v>
      </c>
    </row>
    <row r="114" spans="1:4" x14ac:dyDescent="0.2">
      <c r="A114">
        <v>5</v>
      </c>
      <c r="B114">
        <v>842</v>
      </c>
      <c r="C114" t="s">
        <v>281</v>
      </c>
      <c r="D114" s="5">
        <v>7547</v>
      </c>
    </row>
    <row r="115" spans="1:4" x14ac:dyDescent="0.2">
      <c r="A115">
        <v>5</v>
      </c>
      <c r="B115">
        <v>847</v>
      </c>
      <c r="C115" t="s">
        <v>282</v>
      </c>
      <c r="D115" s="5">
        <v>29208</v>
      </c>
    </row>
    <row r="116" spans="1:4" x14ac:dyDescent="0.2">
      <c r="A116">
        <v>5</v>
      </c>
      <c r="B116">
        <v>854</v>
      </c>
      <c r="C116" t="s">
        <v>283</v>
      </c>
      <c r="D116" s="5">
        <v>13573</v>
      </c>
    </row>
    <row r="117" spans="1:4" x14ac:dyDescent="0.2">
      <c r="A117">
        <v>5</v>
      </c>
      <c r="B117">
        <v>856</v>
      </c>
      <c r="C117" t="s">
        <v>284</v>
      </c>
      <c r="D117" s="5">
        <v>7728</v>
      </c>
    </row>
    <row r="118" spans="1:4" x14ac:dyDescent="0.2">
      <c r="A118">
        <v>5</v>
      </c>
      <c r="B118">
        <v>858</v>
      </c>
      <c r="C118" t="s">
        <v>285</v>
      </c>
      <c r="D118" s="5">
        <v>11957</v>
      </c>
    </row>
    <row r="119" spans="1:4" x14ac:dyDescent="0.2">
      <c r="A119">
        <v>5</v>
      </c>
      <c r="B119">
        <v>861</v>
      </c>
      <c r="C119" t="s">
        <v>286</v>
      </c>
      <c r="D119" s="5">
        <v>12042</v>
      </c>
    </row>
    <row r="120" spans="1:4" x14ac:dyDescent="0.2">
      <c r="A120">
        <v>5</v>
      </c>
      <c r="B120">
        <v>873</v>
      </c>
      <c r="C120" t="s">
        <v>287</v>
      </c>
      <c r="D120" s="5">
        <v>8246</v>
      </c>
    </row>
    <row r="121" spans="1:4" x14ac:dyDescent="0.2">
      <c r="A121">
        <v>5</v>
      </c>
      <c r="B121">
        <v>885</v>
      </c>
      <c r="C121" t="s">
        <v>288</v>
      </c>
      <c r="D121" s="5">
        <v>7642</v>
      </c>
    </row>
    <row r="122" spans="1:4" x14ac:dyDescent="0.2">
      <c r="A122">
        <v>5</v>
      </c>
      <c r="B122">
        <v>887</v>
      </c>
      <c r="C122" t="s">
        <v>289</v>
      </c>
      <c r="D122" s="5">
        <v>38923</v>
      </c>
    </row>
    <row r="123" spans="1:4" x14ac:dyDescent="0.2">
      <c r="A123">
        <v>5</v>
      </c>
      <c r="B123">
        <v>890</v>
      </c>
      <c r="C123" t="s">
        <v>290</v>
      </c>
      <c r="D123" s="5">
        <v>22212</v>
      </c>
    </row>
    <row r="124" spans="1:4" x14ac:dyDescent="0.2">
      <c r="A124">
        <v>5</v>
      </c>
      <c r="B124">
        <v>893</v>
      </c>
      <c r="C124" t="s">
        <v>291</v>
      </c>
      <c r="D124" s="5">
        <v>15116</v>
      </c>
    </row>
    <row r="125" spans="1:4" x14ac:dyDescent="0.2">
      <c r="A125">
        <v>5</v>
      </c>
      <c r="B125">
        <v>895</v>
      </c>
      <c r="C125" t="s">
        <v>292</v>
      </c>
      <c r="D125" s="5">
        <v>23761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8"/>
  <sheetViews>
    <sheetView workbookViewId="0">
      <selection activeCell="H2" sqref="H2"/>
    </sheetView>
  </sheetViews>
  <sheetFormatPr baseColWidth="10" defaultRowHeight="12.75" x14ac:dyDescent="0.2"/>
  <cols>
    <col min="1" max="1" width="21.42578125" customWidth="1"/>
    <col min="2" max="2" width="22" customWidth="1"/>
    <col min="3" max="3" width="20.140625" customWidth="1"/>
    <col min="4" max="4" width="21.5703125" customWidth="1"/>
  </cols>
  <sheetData>
    <row r="3" spans="1:4" x14ac:dyDescent="0.2">
      <c r="A3" s="74" t="s">
        <v>305</v>
      </c>
      <c r="B3" s="74"/>
      <c r="C3" s="74"/>
      <c r="D3" s="74"/>
    </row>
    <row r="4" spans="1:4" ht="13.5" thickBot="1" x14ac:dyDescent="0.25">
      <c r="B4" s="4"/>
      <c r="C4" s="4"/>
    </row>
    <row r="5" spans="1:4" ht="37.5" customHeight="1" thickBot="1" x14ac:dyDescent="0.25">
      <c r="A5" s="49" t="s">
        <v>139</v>
      </c>
      <c r="B5" s="75" t="s">
        <v>140</v>
      </c>
      <c r="C5" s="75" t="s">
        <v>141</v>
      </c>
      <c r="D5" s="50" t="s">
        <v>142</v>
      </c>
    </row>
    <row r="6" spans="1:4" ht="15" x14ac:dyDescent="0.25">
      <c r="A6" s="53" t="s">
        <v>143</v>
      </c>
      <c r="B6" s="51" t="s">
        <v>144</v>
      </c>
      <c r="C6" s="51">
        <f>679016+3</f>
        <v>679019</v>
      </c>
      <c r="D6" s="57">
        <f>C6/C$18</f>
        <v>0.26369055478318953</v>
      </c>
    </row>
    <row r="7" spans="1:4" ht="15" x14ac:dyDescent="0.25">
      <c r="A7" s="54" t="s">
        <v>145</v>
      </c>
      <c r="B7" s="48" t="s">
        <v>146</v>
      </c>
      <c r="C7" s="48">
        <f>429636+72+446-822</f>
        <v>429332</v>
      </c>
      <c r="D7" s="58">
        <f t="shared" ref="D7:D17" si="0">C7/C$18</f>
        <v>0.16672698888569587</v>
      </c>
    </row>
    <row r="8" spans="1:4" ht="15" x14ac:dyDescent="0.25">
      <c r="A8" s="54" t="s">
        <v>147</v>
      </c>
      <c r="B8" s="48" t="s">
        <v>148</v>
      </c>
      <c r="C8" s="48">
        <v>349993</v>
      </c>
      <c r="D8" s="58">
        <f t="shared" si="0"/>
        <v>0.13591644466536701</v>
      </c>
    </row>
    <row r="9" spans="1:4" ht="15" x14ac:dyDescent="0.25">
      <c r="A9" s="54" t="s">
        <v>149</v>
      </c>
      <c r="B9" s="48" t="s">
        <v>150</v>
      </c>
      <c r="C9" s="48">
        <f>226600+5</f>
        <v>226605</v>
      </c>
      <c r="D9" s="58">
        <f t="shared" si="0"/>
        <v>8.7999891264669561E-2</v>
      </c>
    </row>
    <row r="10" spans="1:4" ht="15" x14ac:dyDescent="0.25">
      <c r="A10" s="54" t="s">
        <v>151</v>
      </c>
      <c r="B10" s="48" t="s">
        <v>152</v>
      </c>
      <c r="C10" s="48">
        <f>200418+3+34+6</f>
        <v>200461</v>
      </c>
      <c r="D10" s="58">
        <f t="shared" si="0"/>
        <v>7.7847118125402903E-2</v>
      </c>
    </row>
    <row r="11" spans="1:4" ht="15" x14ac:dyDescent="0.25">
      <c r="A11" s="54" t="s">
        <v>153</v>
      </c>
      <c r="B11" s="48" t="s">
        <v>154</v>
      </c>
      <c r="C11" s="48">
        <v>181949</v>
      </c>
      <c r="D11" s="58">
        <f t="shared" si="0"/>
        <v>7.0658159421528047E-2</v>
      </c>
    </row>
    <row r="12" spans="1:4" ht="15" x14ac:dyDescent="0.25">
      <c r="A12" s="55" t="s">
        <v>155</v>
      </c>
      <c r="B12" s="48" t="s">
        <v>156</v>
      </c>
      <c r="C12" s="48">
        <f>176140+21</f>
        <v>176161</v>
      </c>
      <c r="D12" s="58">
        <f t="shared" si="0"/>
        <v>6.8410444805169585E-2</v>
      </c>
    </row>
    <row r="13" spans="1:4" ht="15" x14ac:dyDescent="0.25">
      <c r="A13" s="54" t="s">
        <v>157</v>
      </c>
      <c r="B13" s="48" t="s">
        <v>158</v>
      </c>
      <c r="C13" s="48">
        <f>167909+51</f>
        <v>167960</v>
      </c>
      <c r="D13" s="58">
        <f t="shared" si="0"/>
        <v>6.5225664644707304E-2</v>
      </c>
    </row>
    <row r="14" spans="1:4" ht="15" x14ac:dyDescent="0.25">
      <c r="A14" s="54" t="s">
        <v>159</v>
      </c>
      <c r="B14" s="48" t="s">
        <v>160</v>
      </c>
      <c r="C14" s="48">
        <f>84486+94</f>
        <v>84580</v>
      </c>
      <c r="D14" s="58">
        <f t="shared" si="0"/>
        <v>3.2845836601865588E-2</v>
      </c>
    </row>
    <row r="15" spans="1:4" ht="15" x14ac:dyDescent="0.25">
      <c r="A15" s="54" t="s">
        <v>161</v>
      </c>
      <c r="B15" s="48" t="s">
        <v>162</v>
      </c>
      <c r="C15" s="48">
        <v>34037</v>
      </c>
      <c r="D15" s="58">
        <f t="shared" si="0"/>
        <v>1.3217944436246146E-2</v>
      </c>
    </row>
    <row r="16" spans="1:4" ht="15" x14ac:dyDescent="0.25">
      <c r="A16" s="54" t="s">
        <v>163</v>
      </c>
      <c r="B16" s="48" t="s">
        <v>164</v>
      </c>
      <c r="C16" s="48">
        <v>26878</v>
      </c>
      <c r="D16" s="58">
        <f t="shared" si="0"/>
        <v>1.0437815041202923E-2</v>
      </c>
    </row>
    <row r="17" spans="1:4" ht="15" x14ac:dyDescent="0.25">
      <c r="A17" s="54" t="s">
        <v>165</v>
      </c>
      <c r="B17" s="48" t="s">
        <v>166</v>
      </c>
      <c r="C17" s="48">
        <f>17998+87</f>
        <v>18085</v>
      </c>
      <c r="D17" s="58">
        <f t="shared" si="0"/>
        <v>7.0231373249555352E-3</v>
      </c>
    </row>
    <row r="18" spans="1:4" ht="15.75" thickBot="1" x14ac:dyDescent="0.3">
      <c r="A18" s="56"/>
      <c r="B18" s="52" t="s">
        <v>167</v>
      </c>
      <c r="C18" s="52">
        <f>SUM(C6:C17)</f>
        <v>2575060</v>
      </c>
      <c r="D18" s="59">
        <f>C18/C$18</f>
        <v>1</v>
      </c>
    </row>
  </sheetData>
  <mergeCells count="2">
    <mergeCell ref="A3:D3"/>
    <mergeCell ref="B5:C5"/>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COBERTURA</vt:lpstr>
      <vt:lpstr>Hoja1</vt:lpstr>
      <vt:lpstr>AFDOS  POR EPS SUBSIDIADO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MILENA DMLV. LOPEZ VALENCIA</dc:creator>
  <cp:lastModifiedBy>JULIO CESAR FABRA ARRIETA</cp:lastModifiedBy>
  <dcterms:created xsi:type="dcterms:W3CDTF">2012-11-28T14:22:20Z</dcterms:created>
  <dcterms:modified xsi:type="dcterms:W3CDTF">2021-07-15T19:22:47Z</dcterms:modified>
</cp:coreProperties>
</file>